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9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2.xml" ContentType="application/vnd.openxmlformats-officedocument.drawing+xml"/>
  <Override PartName="/xl/charts/chart10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1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2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3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4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5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6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7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Work_Ozen\Customers\AyarLabs\JaneChen\5-25-23\"/>
    </mc:Choice>
  </mc:AlternateContent>
  <xr:revisionPtr revIDLastSave="0" documentId="8_{F8B15A0D-C2C0-42CB-A49A-AC10662238BD}" xr6:coauthVersionLast="47" xr6:coauthVersionMax="47" xr10:uidLastSave="{00000000-0000-0000-0000-000000000000}"/>
  <bookViews>
    <workbookView xWindow="1956" yWindow="132" windowWidth="17892" windowHeight="12240" xr2:uid="{0D713FBF-1DB2-4D48-9A17-C801DA11AEA6}"/>
  </bookViews>
  <sheets>
    <sheet name="Natural Convection" sheetId="8" r:id="rId1"/>
    <sheet name="AirProperties" sheetId="7" r:id="rId2"/>
    <sheet name="WaterProperties" sheetId="9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" i="9" l="1"/>
  <c r="L5" i="9"/>
  <c r="K5" i="9" s="1"/>
  <c r="L6" i="9"/>
  <c r="L7" i="9"/>
  <c r="L8" i="9"/>
  <c r="L9" i="9"/>
  <c r="L10" i="9"/>
  <c r="I6" i="9"/>
  <c r="I7" i="9"/>
  <c r="I8" i="9"/>
  <c r="I9" i="9"/>
  <c r="I10" i="9"/>
  <c r="E10" i="9"/>
  <c r="E9" i="9"/>
  <c r="E8" i="9"/>
  <c r="E7" i="9"/>
  <c r="E6" i="9"/>
  <c r="D6" i="9"/>
  <c r="D7" i="9"/>
  <c r="D8" i="9"/>
  <c r="D9" i="9"/>
  <c r="D10" i="9"/>
  <c r="D5" i="9"/>
  <c r="B5" i="8"/>
  <c r="F7" i="8" s="1"/>
  <c r="B6" i="8"/>
  <c r="G3" i="8" l="1"/>
  <c r="G2" i="8"/>
  <c r="G4" i="8"/>
  <c r="G8" i="8"/>
  <c r="G5" i="8"/>
  <c r="G6" i="8"/>
  <c r="G7" i="8"/>
  <c r="K9" i="9"/>
  <c r="K8" i="9"/>
  <c r="K10" i="9"/>
  <c r="K6" i="9"/>
  <c r="K7" i="9"/>
  <c r="F3" i="8"/>
  <c r="F4" i="8"/>
  <c r="F2" i="8"/>
  <c r="F5" i="8"/>
  <c r="F6" i="8"/>
  <c r="C25" i="8" l="1"/>
  <c r="C18" i="8"/>
  <c r="C22" i="8" s="1"/>
  <c r="C10" i="8"/>
  <c r="B25" i="8"/>
  <c r="B28" i="8" s="1"/>
  <c r="B18" i="8"/>
  <c r="B22" i="8" s="1"/>
  <c r="B10" i="8"/>
  <c r="F8" i="8"/>
  <c r="C26" i="8" l="1"/>
  <c r="C27" i="8" s="1"/>
  <c r="C28" i="8"/>
  <c r="C12" i="8"/>
  <c r="C11" i="8"/>
  <c r="C13" i="8" s="1"/>
  <c r="C19" i="8"/>
  <c r="C20" i="8"/>
  <c r="B11" i="8"/>
  <c r="B12" i="8"/>
  <c r="C21" i="8" l="1"/>
  <c r="B13" i="8"/>
  <c r="C7" i="7" l="1"/>
  <c r="D7" i="7" s="1"/>
  <c r="E7" i="7" l="1"/>
  <c r="H7" i="7"/>
  <c r="F7" i="7"/>
  <c r="G7" i="7"/>
  <c r="I7" i="7"/>
  <c r="J12" i="7"/>
  <c r="J11" i="7"/>
  <c r="F11" i="7"/>
  <c r="F12" i="7"/>
  <c r="B12" i="7"/>
  <c r="B11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C46" i="7"/>
  <c r="C47" i="7"/>
  <c r="C48" i="7"/>
  <c r="C49" i="7"/>
  <c r="B26" i="8" l="1"/>
  <c r="B27" i="8" s="1"/>
  <c r="J7" i="7"/>
  <c r="B19" i="8" l="1"/>
  <c r="B20" i="8"/>
  <c r="B21" i="8" l="1"/>
</calcChain>
</file>

<file path=xl/sharedStrings.xml><?xml version="1.0" encoding="utf-8"?>
<sst xmlns="http://schemas.openxmlformats.org/spreadsheetml/2006/main" count="83" uniqueCount="55">
  <si>
    <t>Water</t>
  </si>
  <si>
    <t>https://www.engineersedge.com/physics/water__density_viscosity_specific_weight_13146.htm</t>
  </si>
  <si>
    <t>Temp [C]</t>
  </si>
  <si>
    <t>Density [kg/m^3]</t>
  </si>
  <si>
    <t>Prandtl Number</t>
  </si>
  <si>
    <t>TABLE A–9</t>
  </si>
  <si>
    <t>Properties of air at 1 atm pressure</t>
  </si>
  <si>
    <t>Pr</t>
  </si>
  <si>
    <t>Prandt Number</t>
  </si>
  <si>
    <t xml:space="preserve">Kinematic Viscosity </t>
  </si>
  <si>
    <t xml:space="preserve">Dynamic Viscosity </t>
  </si>
  <si>
    <t>Thermal Diffusivity</t>
  </si>
  <si>
    <t xml:space="preserve">Thermal Conductivity </t>
  </si>
  <si>
    <t xml:space="preserve">Specific Heat cp </t>
  </si>
  <si>
    <t xml:space="preserve"> Temp. </t>
  </si>
  <si>
    <t xml:space="preserve">Density </t>
  </si>
  <si>
    <t>https://www.me.psu.edu/cimbala/me433/Links/Table_A_9_CC_Properties_of_Air.pdf</t>
  </si>
  <si>
    <t xml:space="preserve"> T, [C]</t>
  </si>
  <si>
    <t>r, [kg/m3]</t>
  </si>
  <si>
    <t>[J/kg·K]</t>
  </si>
  <si>
    <t>k, [W/m·K]</t>
  </si>
  <si>
    <t>a, [m2/s]</t>
  </si>
  <si>
    <t>Temp</t>
  </si>
  <si>
    <t>Kelvin [K]</t>
  </si>
  <si>
    <t>v, [m2/s]</t>
  </si>
  <si>
    <t>u, [kg/m·s]</t>
  </si>
  <si>
    <t>Rayleigh Number</t>
  </si>
  <si>
    <t>Surface Temperature [C]</t>
  </si>
  <si>
    <t>Ambient Air/Fluid Temperature [C]</t>
  </si>
  <si>
    <t>Length of Surface [mm]</t>
  </si>
  <si>
    <t>Gravitional Constant [m/s^2]</t>
  </si>
  <si>
    <t>Convective Heat Transfer Coefficient [W/(K*m^2)]</t>
  </si>
  <si>
    <t>Nusselt Number (over the entire range of Ra)</t>
  </si>
  <si>
    <t>Nusselt Number (if Ra&lt;=10^9)</t>
  </si>
  <si>
    <t>For a Vertical Plate</t>
  </si>
  <si>
    <t>Inclined and Horizontal Plates</t>
  </si>
  <si>
    <t>Upper Surface of Heated Plate or Lower Surface of Cooled Plate</t>
  </si>
  <si>
    <t>Nusselt Number (if 10^4&lt;=Ra&lt;=10^7)</t>
  </si>
  <si>
    <t>Nusselt Number (if 10^7&lt;=Ra&lt;=10^11)</t>
  </si>
  <si>
    <t>Lower Surface of Heated Plate or Upper Surface of Cooled Plate</t>
  </si>
  <si>
    <t>Nusselt Number (if 10^5&lt;=Ra&lt;=10^10)</t>
  </si>
  <si>
    <t>Absolute Ambient Air/Fluid Temperature [K]</t>
  </si>
  <si>
    <t>Expansion Coefficient, B [1/K]</t>
  </si>
  <si>
    <t>Specific Heat cp [J/kg·K]</t>
  </si>
  <si>
    <t>Thermal Conductivity k, [W/m·K]</t>
  </si>
  <si>
    <t>Thermal Diffusivity a, [m2/s]</t>
  </si>
  <si>
    <t>Dynamic Viscosity u, [kg/m·s]</t>
  </si>
  <si>
    <t>Kinematic Viscosity v, [m2/s]</t>
  </si>
  <si>
    <t>Dynamic Viscocity [kg/(m*s)]</t>
  </si>
  <si>
    <t>Thermal Conductivity [W/(m*C)]</t>
  </si>
  <si>
    <t>Temp [K]</t>
  </si>
  <si>
    <t>Specific Heat [J/(kg*C)]</t>
  </si>
  <si>
    <t>Expansion Coefficient [1/K]</t>
  </si>
  <si>
    <t>Properties of Saturated Water at 1 atm</t>
  </si>
  <si>
    <t>Air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</si>
</sst>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4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1" fillId="0" borderId="0" xfId="0" applyFont="1"/>
    <xf numFmtId="0" fontId="0" fillId="0" borderId="0" xfId="0" applyAlignment="1">
      <alignment horizontal="center"/>
    </xf>
    <xf numFmtId="0" fontId="0" fillId="2" borderId="1" xfId="0" applyFill="1" applyBorder="1"/>
    <xf numFmtId="0" fontId="2" fillId="0" borderId="0" xfId="1"/>
    <xf numFmtId="0" fontId="1" fillId="4" borderId="1" xfId="0" applyFont="1" applyFill="1" applyBorder="1"/>
    <xf numFmtId="11" fontId="0" fillId="0" borderId="0" xfId="0" applyNumberFormat="1"/>
    <xf numFmtId="0" fontId="0" fillId="0" borderId="0" xfId="0" applyAlignment="1">
      <alignment horizontal="center" wrapText="1"/>
    </xf>
    <xf numFmtId="0" fontId="0" fillId="0" borderId="0" xfId="0" applyNumberFormat="1"/>
    <xf numFmtId="0" fontId="0" fillId="0" borderId="0" xfId="0" applyAlignment="1">
      <alignment horizontal="right"/>
    </xf>
    <xf numFmtId="0" fontId="0" fillId="0" borderId="0" xfId="0" applyNumberFormat="1" applyAlignment="1">
      <alignment horizontal="right"/>
    </xf>
    <xf numFmtId="11" fontId="0" fillId="0" borderId="0" xfId="0" applyNumberFormat="1" applyAlignment="1">
      <alignment horizontal="right"/>
    </xf>
    <xf numFmtId="0" fontId="0" fillId="0" borderId="0" xfId="0" applyFont="1"/>
    <xf numFmtId="0" fontId="0" fillId="0" borderId="1" xfId="0" applyBorder="1" applyAlignment="1">
      <alignment wrapText="1"/>
    </xf>
    <xf numFmtId="11" fontId="0" fillId="0" borderId="1" xfId="0" applyNumberFormat="1" applyBorder="1"/>
    <xf numFmtId="0" fontId="0" fillId="0" borderId="1" xfId="0" applyBorder="1" applyAlignment="1">
      <alignment horizontal="center" wrapText="1"/>
    </xf>
    <xf numFmtId="0" fontId="0" fillId="5" borderId="1" xfId="0" applyFont="1" applyFill="1" applyBorder="1"/>
    <xf numFmtId="0" fontId="0" fillId="2" borderId="1" xfId="0" applyFont="1" applyFill="1" applyBorder="1"/>
    <xf numFmtId="11" fontId="0" fillId="4" borderId="1" xfId="0" applyNumberFormat="1" applyFill="1" applyBorder="1" applyAlignment="1">
      <alignment horizontal="center"/>
    </xf>
    <xf numFmtId="0" fontId="0" fillId="7" borderId="1" xfId="0" applyFont="1" applyFill="1" applyBorder="1"/>
    <xf numFmtId="0" fontId="0" fillId="8" borderId="1" xfId="0" applyFont="1" applyFill="1" applyBorder="1"/>
    <xf numFmtId="0" fontId="0" fillId="3" borderId="1" xfId="0" applyFill="1" applyBorder="1"/>
    <xf numFmtId="0" fontId="1" fillId="6" borderId="1" xfId="0" applyFont="1" applyFill="1" applyBorder="1"/>
    <xf numFmtId="0" fontId="1" fillId="6" borderId="1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/>
    </xf>
    <xf numFmtId="2" fontId="1" fillId="9" borderId="2" xfId="0" applyNumberFormat="1" applyFont="1" applyFill="1" applyBorder="1" applyAlignment="1">
      <alignment horizontal="center"/>
    </xf>
    <xf numFmtId="0" fontId="0" fillId="10" borderId="0" xfId="0" applyFill="1"/>
    <xf numFmtId="0" fontId="0" fillId="10" borderId="0" xfId="0" applyFont="1" applyFill="1"/>
    <xf numFmtId="0" fontId="0" fillId="0" borderId="3" xfId="0" applyBorder="1"/>
    <xf numFmtId="0" fontId="0" fillId="11" borderId="0" xfId="0" applyFont="1" applyFill="1"/>
    <xf numFmtId="0" fontId="0" fillId="11" borderId="0" xfId="0" applyFill="1"/>
    <xf numFmtId="0" fontId="0" fillId="11" borderId="1" xfId="0" applyFont="1" applyFill="1" applyBorder="1" applyAlignment="1">
      <alignment horizontal="center"/>
    </xf>
    <xf numFmtId="0" fontId="0" fillId="10" borderId="1" xfId="0" applyFill="1" applyBorder="1" applyAlignment="1">
      <alignment horizontal="center"/>
    </xf>
    <xf numFmtId="0" fontId="1" fillId="11" borderId="1" xfId="0" applyFont="1" applyFill="1" applyBorder="1" applyAlignment="1">
      <alignment horizontal="left"/>
    </xf>
    <xf numFmtId="0" fontId="1" fillId="10" borderId="1" xfId="0" applyFont="1" applyFill="1" applyBorder="1" applyAlignment="1">
      <alignment horizontal="left"/>
    </xf>
    <xf numFmtId="0" fontId="1" fillId="11" borderId="0" xfId="0" applyFont="1" applyFill="1" applyAlignment="1">
      <alignment horizontal="center"/>
    </xf>
    <xf numFmtId="0" fontId="1" fillId="10" borderId="0" xfId="0" applyFont="1" applyFill="1" applyAlignment="1">
      <alignment horizontal="center"/>
    </xf>
    <xf numFmtId="0" fontId="0" fillId="0" borderId="1" xfId="0" applyFont="1" applyBorder="1" applyAlignment="1">
      <alignment wrapText="1"/>
    </xf>
    <xf numFmtId="0" fontId="0" fillId="0" borderId="1" xfId="0" applyNumberFormat="1" applyBorder="1"/>
    <xf numFmtId="0" fontId="0" fillId="0" borderId="1" xfId="0" applyBorder="1" applyAlignment="1">
      <alignment horizontal="right"/>
    </xf>
    <xf numFmtId="0" fontId="0" fillId="0" borderId="1" xfId="0" applyNumberFormat="1" applyBorder="1" applyAlignment="1">
      <alignment horizontal="right"/>
    </xf>
    <xf numFmtId="11" fontId="0" fillId="0" borderId="1" xfId="0" applyNumberFormat="1" applyBorder="1" applyAlignment="1">
      <alignment horizontal="right"/>
    </xf>
  </cellXfs>
  <cellStyles count="2">
    <cellStyle name="Hyperlink" xfId="1" builtinId="8"/>
    <cellStyle name="Normal" xfId="0" builtinId="0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Density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power"/>
            <c:dispRSqr val="1"/>
            <c:dispEq val="1"/>
            <c:trendlineLbl>
              <c:layout>
                <c:manualLayout>
                  <c:x val="-0.25819510061242346"/>
                  <c:y val="-0.5269987605715952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AirProperties!$C$11:$C$49</c:f>
              <c:numCache>
                <c:formatCode>General</c:formatCode>
                <c:ptCount val="39"/>
                <c:pt idx="0">
                  <c:v>100</c:v>
                </c:pt>
                <c:pt idx="1">
                  <c:v>150</c:v>
                </c:pt>
                <c:pt idx="2">
                  <c:v>223.14999999999998</c:v>
                </c:pt>
                <c:pt idx="3">
                  <c:v>233.14999999999998</c:v>
                </c:pt>
                <c:pt idx="4">
                  <c:v>243.14999999999998</c:v>
                </c:pt>
                <c:pt idx="5">
                  <c:v>253.14999999999998</c:v>
                </c:pt>
                <c:pt idx="6">
                  <c:v>263.14999999999998</c:v>
                </c:pt>
                <c:pt idx="7">
                  <c:v>273.14999999999998</c:v>
                </c:pt>
                <c:pt idx="8">
                  <c:v>278.14999999999998</c:v>
                </c:pt>
                <c:pt idx="9">
                  <c:v>283.14999999999998</c:v>
                </c:pt>
                <c:pt idx="10">
                  <c:v>288.14999999999998</c:v>
                </c:pt>
                <c:pt idx="11">
                  <c:v>293.14999999999998</c:v>
                </c:pt>
                <c:pt idx="12">
                  <c:v>298.14999999999998</c:v>
                </c:pt>
                <c:pt idx="13">
                  <c:v>303.14999999999998</c:v>
                </c:pt>
                <c:pt idx="14">
                  <c:v>308.14999999999998</c:v>
                </c:pt>
                <c:pt idx="15">
                  <c:v>313.14999999999998</c:v>
                </c:pt>
                <c:pt idx="16">
                  <c:v>318.14999999999998</c:v>
                </c:pt>
                <c:pt idx="17">
                  <c:v>323.14999999999998</c:v>
                </c:pt>
                <c:pt idx="18">
                  <c:v>333.15</c:v>
                </c:pt>
                <c:pt idx="19">
                  <c:v>343.15</c:v>
                </c:pt>
                <c:pt idx="20">
                  <c:v>353.15</c:v>
                </c:pt>
                <c:pt idx="21">
                  <c:v>363.15</c:v>
                </c:pt>
                <c:pt idx="22">
                  <c:v>373.15</c:v>
                </c:pt>
                <c:pt idx="23">
                  <c:v>393.15</c:v>
                </c:pt>
                <c:pt idx="24">
                  <c:v>413.15</c:v>
                </c:pt>
                <c:pt idx="25">
                  <c:v>433.15</c:v>
                </c:pt>
                <c:pt idx="26">
                  <c:v>453.15</c:v>
                </c:pt>
                <c:pt idx="27">
                  <c:v>473.15</c:v>
                </c:pt>
                <c:pt idx="28">
                  <c:v>523.15</c:v>
                </c:pt>
                <c:pt idx="29">
                  <c:v>573.15</c:v>
                </c:pt>
                <c:pt idx="30">
                  <c:v>623.15</c:v>
                </c:pt>
                <c:pt idx="31">
                  <c:v>673.15</c:v>
                </c:pt>
                <c:pt idx="32">
                  <c:v>723.15</c:v>
                </c:pt>
                <c:pt idx="33">
                  <c:v>773.15</c:v>
                </c:pt>
                <c:pt idx="34">
                  <c:v>873.15</c:v>
                </c:pt>
                <c:pt idx="35">
                  <c:v>973.15</c:v>
                </c:pt>
                <c:pt idx="36">
                  <c:v>1073.1500000000001</c:v>
                </c:pt>
                <c:pt idx="37">
                  <c:v>1173.1500000000001</c:v>
                </c:pt>
                <c:pt idx="38">
                  <c:v>1273.1500000000001</c:v>
                </c:pt>
              </c:numCache>
            </c:numRef>
          </c:xVal>
          <c:yVal>
            <c:numRef>
              <c:f>AirProperties!$D$11:$D$49</c:f>
              <c:numCache>
                <c:formatCode>General</c:formatCode>
                <c:ptCount val="39"/>
                <c:pt idx="0">
                  <c:v>3.5562</c:v>
                </c:pt>
                <c:pt idx="1">
                  <c:v>2.3363999999999998</c:v>
                </c:pt>
                <c:pt idx="2">
                  <c:v>1.5820000000000001</c:v>
                </c:pt>
                <c:pt idx="3">
                  <c:v>1.514</c:v>
                </c:pt>
                <c:pt idx="4">
                  <c:v>1.4510000000000001</c:v>
                </c:pt>
                <c:pt idx="5">
                  <c:v>1.3939999999999999</c:v>
                </c:pt>
                <c:pt idx="6">
                  <c:v>1.341</c:v>
                </c:pt>
                <c:pt idx="7">
                  <c:v>1.292</c:v>
                </c:pt>
                <c:pt idx="8">
                  <c:v>1.2689999999999999</c:v>
                </c:pt>
                <c:pt idx="9">
                  <c:v>1.246</c:v>
                </c:pt>
                <c:pt idx="10">
                  <c:v>1.2250000000000001</c:v>
                </c:pt>
                <c:pt idx="11">
                  <c:v>1.204</c:v>
                </c:pt>
                <c:pt idx="12">
                  <c:v>1.1839999999999999</c:v>
                </c:pt>
                <c:pt idx="13">
                  <c:v>1.1639999999999999</c:v>
                </c:pt>
                <c:pt idx="14">
                  <c:v>1.145</c:v>
                </c:pt>
                <c:pt idx="15">
                  <c:v>1.127</c:v>
                </c:pt>
                <c:pt idx="16">
                  <c:v>1.109</c:v>
                </c:pt>
                <c:pt idx="17">
                  <c:v>1.0920000000000001</c:v>
                </c:pt>
                <c:pt idx="18">
                  <c:v>1.0589999999999999</c:v>
                </c:pt>
                <c:pt idx="19">
                  <c:v>1.028</c:v>
                </c:pt>
                <c:pt idx="20">
                  <c:v>0.99939999999999996</c:v>
                </c:pt>
                <c:pt idx="21">
                  <c:v>0.9718</c:v>
                </c:pt>
                <c:pt idx="22">
                  <c:v>0.94579999999999997</c:v>
                </c:pt>
                <c:pt idx="23">
                  <c:v>0.89770000000000005</c:v>
                </c:pt>
                <c:pt idx="24">
                  <c:v>0.85419999999999996</c:v>
                </c:pt>
                <c:pt idx="25">
                  <c:v>0.81479999999999997</c:v>
                </c:pt>
                <c:pt idx="26">
                  <c:v>0.77880000000000005</c:v>
                </c:pt>
                <c:pt idx="27">
                  <c:v>0.74590000000000001</c:v>
                </c:pt>
                <c:pt idx="28">
                  <c:v>0.67459999999999998</c:v>
                </c:pt>
                <c:pt idx="29">
                  <c:v>0.61580000000000001</c:v>
                </c:pt>
                <c:pt idx="30">
                  <c:v>0.56640000000000001</c:v>
                </c:pt>
                <c:pt idx="31">
                  <c:v>0.52429999999999999</c:v>
                </c:pt>
                <c:pt idx="32">
                  <c:v>0.48799999999999999</c:v>
                </c:pt>
                <c:pt idx="33">
                  <c:v>0.45650000000000002</c:v>
                </c:pt>
                <c:pt idx="34">
                  <c:v>0.4042</c:v>
                </c:pt>
                <c:pt idx="35">
                  <c:v>0.36270000000000002</c:v>
                </c:pt>
                <c:pt idx="36">
                  <c:v>0.32890000000000003</c:v>
                </c:pt>
                <c:pt idx="37">
                  <c:v>0.30080000000000001</c:v>
                </c:pt>
                <c:pt idx="38">
                  <c:v>0.2772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602-41E1-9A48-B1E6A64013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6849871"/>
        <c:axId val="136847951"/>
      </c:scatterChart>
      <c:valAx>
        <c:axId val="13684987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6847951"/>
        <c:crosses val="autoZero"/>
        <c:crossBetween val="midCat"/>
      </c:valAx>
      <c:valAx>
        <c:axId val="1368479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684987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WaterProperties!$E$4</c:f>
              <c:strCache>
                <c:ptCount val="1"/>
                <c:pt idx="0">
                  <c:v>Expansion Coefficient [1/K]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poly"/>
            <c:order val="4"/>
            <c:dispRSqr val="1"/>
            <c:dispEq val="1"/>
            <c:trendlineLbl>
              <c:layout>
                <c:manualLayout>
                  <c:x val="3.614741907261592E-2"/>
                  <c:y val="0.11532407407407408"/>
                </c:manualLayout>
              </c:layout>
              <c:numFmt formatCode="0.0000E+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WaterProperties!$D$5:$D$10</c:f>
              <c:numCache>
                <c:formatCode>General</c:formatCode>
                <c:ptCount val="6"/>
                <c:pt idx="0">
                  <c:v>273.14999999999998</c:v>
                </c:pt>
                <c:pt idx="1">
                  <c:v>293.14999999999998</c:v>
                </c:pt>
                <c:pt idx="2">
                  <c:v>313.14999999999998</c:v>
                </c:pt>
                <c:pt idx="3">
                  <c:v>333.15</c:v>
                </c:pt>
                <c:pt idx="4">
                  <c:v>353.15</c:v>
                </c:pt>
                <c:pt idx="5">
                  <c:v>373.15</c:v>
                </c:pt>
              </c:numCache>
            </c:numRef>
          </c:xVal>
          <c:yVal>
            <c:numRef>
              <c:f>WaterProperties!$E$5:$E$10</c:f>
              <c:numCache>
                <c:formatCode>General</c:formatCode>
                <c:ptCount val="6"/>
                <c:pt idx="0" formatCode="0.00E+00">
                  <c:v>-6.8050000000000001E-5</c:v>
                </c:pt>
                <c:pt idx="1">
                  <c:v>2.07705E-4</c:v>
                </c:pt>
                <c:pt idx="2">
                  <c:v>3.8615500000000001E-4</c:v>
                </c:pt>
                <c:pt idx="3">
                  <c:v>5.23845E-4</c:v>
                </c:pt>
                <c:pt idx="4">
                  <c:v>6.4190299999999998E-4</c:v>
                </c:pt>
                <c:pt idx="5">
                  <c:v>7.5009999999999996E-4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EFB-4C23-B4D9-CCA8042775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54559247"/>
        <c:axId val="854564527"/>
      </c:scatterChart>
      <c:valAx>
        <c:axId val="85455924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54564527"/>
        <c:crosses val="autoZero"/>
        <c:crossBetween val="midCat"/>
      </c:valAx>
      <c:valAx>
        <c:axId val="8545645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54559247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WaterProperties!$F$4</c:f>
              <c:strCache>
                <c:ptCount val="1"/>
                <c:pt idx="0">
                  <c:v>Density [kg/m^3]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poly"/>
            <c:order val="4"/>
            <c:dispRSqr val="1"/>
            <c:dispEq val="1"/>
            <c:trendlineLbl>
              <c:numFmt formatCode="0.0000E+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WaterProperties!$D$5:$D$10</c:f>
              <c:numCache>
                <c:formatCode>General</c:formatCode>
                <c:ptCount val="6"/>
                <c:pt idx="0">
                  <c:v>273.14999999999998</c:v>
                </c:pt>
                <c:pt idx="1">
                  <c:v>293.14999999999998</c:v>
                </c:pt>
                <c:pt idx="2">
                  <c:v>313.14999999999998</c:v>
                </c:pt>
                <c:pt idx="3">
                  <c:v>333.15</c:v>
                </c:pt>
                <c:pt idx="4">
                  <c:v>353.15</c:v>
                </c:pt>
                <c:pt idx="5">
                  <c:v>373.15</c:v>
                </c:pt>
              </c:numCache>
            </c:numRef>
          </c:xVal>
          <c:yVal>
            <c:numRef>
              <c:f>WaterProperties!$F$5:$F$10</c:f>
              <c:numCache>
                <c:formatCode>General</c:formatCode>
                <c:ptCount val="6"/>
                <c:pt idx="0">
                  <c:v>999.84</c:v>
                </c:pt>
                <c:pt idx="1">
                  <c:v>998.21</c:v>
                </c:pt>
                <c:pt idx="2">
                  <c:v>992.22</c:v>
                </c:pt>
                <c:pt idx="3">
                  <c:v>983.2</c:v>
                </c:pt>
                <c:pt idx="4">
                  <c:v>971.82</c:v>
                </c:pt>
                <c:pt idx="5">
                  <c:v>958.4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CFB-49F6-820A-6054572719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54559247"/>
        <c:axId val="854564527"/>
      </c:scatterChart>
      <c:valAx>
        <c:axId val="85455924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54564527"/>
        <c:crosses val="autoZero"/>
        <c:crossBetween val="midCat"/>
      </c:valAx>
      <c:valAx>
        <c:axId val="8545645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54559247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WaterProperties!$G$4</c:f>
              <c:strCache>
                <c:ptCount val="1"/>
                <c:pt idx="0">
                  <c:v>Specific Heat [J/(kg*C)]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poly"/>
            <c:order val="5"/>
            <c:dispRSqr val="1"/>
            <c:dispEq val="1"/>
            <c:trendlineLbl>
              <c:numFmt formatCode="0.0000E+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WaterProperties!$D$5:$D$10</c:f>
              <c:numCache>
                <c:formatCode>General</c:formatCode>
                <c:ptCount val="6"/>
                <c:pt idx="0">
                  <c:v>273.14999999999998</c:v>
                </c:pt>
                <c:pt idx="1">
                  <c:v>293.14999999999998</c:v>
                </c:pt>
                <c:pt idx="2">
                  <c:v>313.14999999999998</c:v>
                </c:pt>
                <c:pt idx="3">
                  <c:v>333.15</c:v>
                </c:pt>
                <c:pt idx="4">
                  <c:v>353.15</c:v>
                </c:pt>
                <c:pt idx="5">
                  <c:v>373.15</c:v>
                </c:pt>
              </c:numCache>
            </c:numRef>
          </c:xVal>
          <c:yVal>
            <c:numRef>
              <c:f>WaterProperties!$G$5:$G$10</c:f>
              <c:numCache>
                <c:formatCode>0.00E+00</c:formatCode>
                <c:ptCount val="6"/>
                <c:pt idx="0">
                  <c:v>4217.6000000000004</c:v>
                </c:pt>
                <c:pt idx="1">
                  <c:v>4181.8</c:v>
                </c:pt>
                <c:pt idx="2">
                  <c:v>4178.5</c:v>
                </c:pt>
                <c:pt idx="3">
                  <c:v>4184.3</c:v>
                </c:pt>
                <c:pt idx="4">
                  <c:v>4196.3</c:v>
                </c:pt>
                <c:pt idx="5">
                  <c:v>4215.8999999999996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72E-4789-86E8-4EE1EEDB55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54559247"/>
        <c:axId val="854564527"/>
      </c:scatterChart>
      <c:valAx>
        <c:axId val="85455924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54564527"/>
        <c:crosses val="autoZero"/>
        <c:crossBetween val="midCat"/>
      </c:valAx>
      <c:valAx>
        <c:axId val="8545645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54559247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WaterProperties!$H$4</c:f>
              <c:strCache>
                <c:ptCount val="1"/>
                <c:pt idx="0">
                  <c:v>Thermal Conductivity [W/(m*C)]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poly"/>
            <c:order val="2"/>
            <c:dispRSqr val="1"/>
            <c:dispEq val="1"/>
            <c:trendlineLbl>
              <c:numFmt formatCode="0.0000E+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WaterProperties!$D$5:$D$10</c:f>
              <c:numCache>
                <c:formatCode>General</c:formatCode>
                <c:ptCount val="6"/>
                <c:pt idx="0">
                  <c:v>273.14999999999998</c:v>
                </c:pt>
                <c:pt idx="1">
                  <c:v>293.14999999999998</c:v>
                </c:pt>
                <c:pt idx="2">
                  <c:v>313.14999999999998</c:v>
                </c:pt>
                <c:pt idx="3">
                  <c:v>333.15</c:v>
                </c:pt>
                <c:pt idx="4">
                  <c:v>353.15</c:v>
                </c:pt>
                <c:pt idx="5">
                  <c:v>373.15</c:v>
                </c:pt>
              </c:numCache>
            </c:numRef>
          </c:xVal>
          <c:yVal>
            <c:numRef>
              <c:f>WaterProperties!$H$5:$H$10</c:f>
              <c:numCache>
                <c:formatCode>0.00E+00</c:formatCode>
                <c:ptCount val="6"/>
                <c:pt idx="0">
                  <c:v>0.56100000000000005</c:v>
                </c:pt>
                <c:pt idx="1">
                  <c:v>0.59840000000000004</c:v>
                </c:pt>
                <c:pt idx="2">
                  <c:v>0.63049999999999995</c:v>
                </c:pt>
                <c:pt idx="3">
                  <c:v>0.65429999999999999</c:v>
                </c:pt>
                <c:pt idx="4">
                  <c:v>0.67</c:v>
                </c:pt>
                <c:pt idx="5">
                  <c:v>0.67910000000000004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CF6-4CE6-94DC-A92FDA09C2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54559247"/>
        <c:axId val="854564527"/>
      </c:scatterChart>
      <c:valAx>
        <c:axId val="85455924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54564527"/>
        <c:crosses val="autoZero"/>
        <c:crossBetween val="midCat"/>
      </c:valAx>
      <c:valAx>
        <c:axId val="8545645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54559247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WaterProperties!$I$4</c:f>
              <c:strCache>
                <c:ptCount val="1"/>
                <c:pt idx="0">
                  <c:v>Thermal Diffusivity a, [m2/s]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poly"/>
            <c:order val="2"/>
            <c:dispRSqr val="1"/>
            <c:dispEq val="1"/>
            <c:trendlineLbl>
              <c:numFmt formatCode="0.0000E+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WaterProperties!$D$5:$D$10</c:f>
              <c:numCache>
                <c:formatCode>General</c:formatCode>
                <c:ptCount val="6"/>
                <c:pt idx="0">
                  <c:v>273.14999999999998</c:v>
                </c:pt>
                <c:pt idx="1">
                  <c:v>293.14999999999998</c:v>
                </c:pt>
                <c:pt idx="2">
                  <c:v>313.14999999999998</c:v>
                </c:pt>
                <c:pt idx="3">
                  <c:v>333.15</c:v>
                </c:pt>
                <c:pt idx="4">
                  <c:v>353.15</c:v>
                </c:pt>
                <c:pt idx="5">
                  <c:v>373.15</c:v>
                </c:pt>
              </c:numCache>
            </c:numRef>
          </c:xVal>
          <c:yVal>
            <c:numRef>
              <c:f>WaterProperties!$I$5:$I$10</c:f>
              <c:numCache>
                <c:formatCode>0.00E+00</c:formatCode>
                <c:ptCount val="6"/>
                <c:pt idx="0">
                  <c:v>1.3303532207034765E-7</c:v>
                </c:pt>
                <c:pt idx="1">
                  <c:v>1.4335287597963108E-7</c:v>
                </c:pt>
                <c:pt idx="2">
                  <c:v>1.5207460868580168E-7</c:v>
                </c:pt>
                <c:pt idx="3">
                  <c:v>1.5904214924684463E-7</c:v>
                </c:pt>
                <c:pt idx="4">
                  <c:v>1.6429427910061916E-7</c:v>
                </c:pt>
                <c:pt idx="5">
                  <c:v>1.6807248622067957E-7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BA3-4A05-904B-3B48E2B98D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54559247"/>
        <c:axId val="854564527"/>
      </c:scatterChart>
      <c:valAx>
        <c:axId val="85455924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54564527"/>
        <c:crosses val="autoZero"/>
        <c:crossBetween val="midCat"/>
      </c:valAx>
      <c:valAx>
        <c:axId val="8545645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54559247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WaterProperties!$J$4</c:f>
              <c:strCache>
                <c:ptCount val="1"/>
                <c:pt idx="0">
                  <c:v>Dynamic Viscocity [kg/(m*s)]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poly"/>
            <c:order val="4"/>
            <c:dispRSqr val="1"/>
            <c:dispEq val="1"/>
            <c:trendlineLbl>
              <c:numFmt formatCode="0.0000E+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WaterProperties!$D$5:$D$10</c:f>
              <c:numCache>
                <c:formatCode>General</c:formatCode>
                <c:ptCount val="6"/>
                <c:pt idx="0">
                  <c:v>273.14999999999998</c:v>
                </c:pt>
                <c:pt idx="1">
                  <c:v>293.14999999999998</c:v>
                </c:pt>
                <c:pt idx="2">
                  <c:v>313.14999999999998</c:v>
                </c:pt>
                <c:pt idx="3">
                  <c:v>333.15</c:v>
                </c:pt>
                <c:pt idx="4">
                  <c:v>353.15</c:v>
                </c:pt>
                <c:pt idx="5">
                  <c:v>373.15</c:v>
                </c:pt>
              </c:numCache>
            </c:numRef>
          </c:xVal>
          <c:yVal>
            <c:numRef>
              <c:f>WaterProperties!$J$5:$J$10</c:f>
              <c:numCache>
                <c:formatCode>0.00E+00</c:formatCode>
                <c:ptCount val="6"/>
                <c:pt idx="0">
                  <c:v>1.7930000000000001E-3</c:v>
                </c:pt>
                <c:pt idx="1">
                  <c:v>1.0020000000000001E-3</c:v>
                </c:pt>
                <c:pt idx="2">
                  <c:v>6.5320000000000005E-4</c:v>
                </c:pt>
                <c:pt idx="3">
                  <c:v>4.6650000000000001E-4</c:v>
                </c:pt>
                <c:pt idx="4">
                  <c:v>3.5439999999999999E-4</c:v>
                </c:pt>
                <c:pt idx="5">
                  <c:v>2.8180000000000002E-4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8B6-465A-B755-E5A036D32F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54559247"/>
        <c:axId val="854564527"/>
      </c:scatterChart>
      <c:valAx>
        <c:axId val="85455924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54564527"/>
        <c:crosses val="autoZero"/>
        <c:crossBetween val="midCat"/>
      </c:valAx>
      <c:valAx>
        <c:axId val="8545645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54559247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WaterProperties!$K$4</c:f>
              <c:strCache>
                <c:ptCount val="1"/>
                <c:pt idx="0">
                  <c:v>Kinematic Viscosity v, [m2/s]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poly"/>
            <c:order val="4"/>
            <c:dispRSqr val="1"/>
            <c:dispEq val="1"/>
            <c:trendlineLbl>
              <c:numFmt formatCode="0.0000E+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WaterProperties!$D$5:$D$10</c:f>
              <c:numCache>
                <c:formatCode>General</c:formatCode>
                <c:ptCount val="6"/>
                <c:pt idx="0">
                  <c:v>273.14999999999998</c:v>
                </c:pt>
                <c:pt idx="1">
                  <c:v>293.14999999999998</c:v>
                </c:pt>
                <c:pt idx="2">
                  <c:v>313.14999999999998</c:v>
                </c:pt>
                <c:pt idx="3">
                  <c:v>333.15</c:v>
                </c:pt>
                <c:pt idx="4">
                  <c:v>353.15</c:v>
                </c:pt>
                <c:pt idx="5">
                  <c:v>373.15</c:v>
                </c:pt>
              </c:numCache>
            </c:numRef>
          </c:xVal>
          <c:yVal>
            <c:numRef>
              <c:f>WaterProperties!$K$5:$K$10</c:f>
              <c:numCache>
                <c:formatCode>0.00E+00</c:formatCode>
                <c:ptCount val="6"/>
                <c:pt idx="0">
                  <c:v>1.7932869259081455E-6</c:v>
                </c:pt>
                <c:pt idx="1">
                  <c:v>1.0037967962653151E-6</c:v>
                </c:pt>
                <c:pt idx="2">
                  <c:v>6.5832174316179886E-7</c:v>
                </c:pt>
                <c:pt idx="3">
                  <c:v>4.7447111472742068E-7</c:v>
                </c:pt>
                <c:pt idx="4">
                  <c:v>3.6467658619909034E-7</c:v>
                </c:pt>
                <c:pt idx="5">
                  <c:v>2.9403171953255427E-7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673-407D-B05D-0BC3C1FE1F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54559247"/>
        <c:axId val="854564527"/>
      </c:scatterChart>
      <c:valAx>
        <c:axId val="85455924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54564527"/>
        <c:crosses val="autoZero"/>
        <c:crossBetween val="midCat"/>
      </c:valAx>
      <c:valAx>
        <c:axId val="8545645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54559247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WaterProperties!$L$4</c:f>
              <c:strCache>
                <c:ptCount val="1"/>
                <c:pt idx="0">
                  <c:v>Prandtl Number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poly"/>
            <c:order val="4"/>
            <c:dispRSqr val="1"/>
            <c:dispEq val="1"/>
            <c:trendlineLbl>
              <c:numFmt formatCode="0.0000E+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WaterProperties!$D$5:$D$10</c:f>
              <c:numCache>
                <c:formatCode>General</c:formatCode>
                <c:ptCount val="6"/>
                <c:pt idx="0">
                  <c:v>273.14999999999998</c:v>
                </c:pt>
                <c:pt idx="1">
                  <c:v>293.14999999999998</c:v>
                </c:pt>
                <c:pt idx="2">
                  <c:v>313.14999999999998</c:v>
                </c:pt>
                <c:pt idx="3">
                  <c:v>333.15</c:v>
                </c:pt>
                <c:pt idx="4">
                  <c:v>353.15</c:v>
                </c:pt>
                <c:pt idx="5">
                  <c:v>373.15</c:v>
                </c:pt>
              </c:numCache>
            </c:numRef>
          </c:xVal>
          <c:yVal>
            <c:numRef>
              <c:f>WaterProperties!$L$5:$L$10</c:f>
              <c:numCache>
                <c:formatCode>General</c:formatCode>
                <c:ptCount val="6"/>
                <c:pt idx="0">
                  <c:v>13.479780392156863</c:v>
                </c:pt>
                <c:pt idx="1">
                  <c:v>7.0022787433155091</c:v>
                </c:pt>
                <c:pt idx="2">
                  <c:v>4.3289392545598737</c:v>
                </c:pt>
                <c:pt idx="3">
                  <c:v>2.9833042182485099</c:v>
                </c:pt>
                <c:pt idx="4">
                  <c:v>2.2196548059701491</c:v>
                </c:pt>
                <c:pt idx="5">
                  <c:v>1.7494339861581505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9E5-4527-8509-D2EF8B634A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54559247"/>
        <c:axId val="854564527"/>
      </c:scatterChart>
      <c:valAx>
        <c:axId val="85455924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54564527"/>
        <c:crosses val="autoZero"/>
        <c:crossBetween val="midCat"/>
      </c:valAx>
      <c:valAx>
        <c:axId val="8545645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54559247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Specific Heat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AirProperties!$C$11:$C$49</c:f>
              <c:numCache>
                <c:formatCode>General</c:formatCode>
                <c:ptCount val="39"/>
                <c:pt idx="0">
                  <c:v>100</c:v>
                </c:pt>
                <c:pt idx="1">
                  <c:v>150</c:v>
                </c:pt>
                <c:pt idx="2">
                  <c:v>223.14999999999998</c:v>
                </c:pt>
                <c:pt idx="3">
                  <c:v>233.14999999999998</c:v>
                </c:pt>
                <c:pt idx="4">
                  <c:v>243.14999999999998</c:v>
                </c:pt>
                <c:pt idx="5">
                  <c:v>253.14999999999998</c:v>
                </c:pt>
                <c:pt idx="6">
                  <c:v>263.14999999999998</c:v>
                </c:pt>
                <c:pt idx="7">
                  <c:v>273.14999999999998</c:v>
                </c:pt>
                <c:pt idx="8">
                  <c:v>278.14999999999998</c:v>
                </c:pt>
                <c:pt idx="9">
                  <c:v>283.14999999999998</c:v>
                </c:pt>
                <c:pt idx="10">
                  <c:v>288.14999999999998</c:v>
                </c:pt>
                <c:pt idx="11">
                  <c:v>293.14999999999998</c:v>
                </c:pt>
                <c:pt idx="12">
                  <c:v>298.14999999999998</c:v>
                </c:pt>
                <c:pt idx="13">
                  <c:v>303.14999999999998</c:v>
                </c:pt>
                <c:pt idx="14">
                  <c:v>308.14999999999998</c:v>
                </c:pt>
                <c:pt idx="15">
                  <c:v>313.14999999999998</c:v>
                </c:pt>
                <c:pt idx="16">
                  <c:v>318.14999999999998</c:v>
                </c:pt>
                <c:pt idx="17">
                  <c:v>323.14999999999998</c:v>
                </c:pt>
                <c:pt idx="18">
                  <c:v>333.15</c:v>
                </c:pt>
                <c:pt idx="19">
                  <c:v>343.15</c:v>
                </c:pt>
                <c:pt idx="20">
                  <c:v>353.15</c:v>
                </c:pt>
                <c:pt idx="21">
                  <c:v>363.15</c:v>
                </c:pt>
                <c:pt idx="22">
                  <c:v>373.15</c:v>
                </c:pt>
                <c:pt idx="23">
                  <c:v>393.15</c:v>
                </c:pt>
                <c:pt idx="24">
                  <c:v>413.15</c:v>
                </c:pt>
                <c:pt idx="25">
                  <c:v>433.15</c:v>
                </c:pt>
                <c:pt idx="26">
                  <c:v>453.15</c:v>
                </c:pt>
                <c:pt idx="27">
                  <c:v>473.15</c:v>
                </c:pt>
                <c:pt idx="28">
                  <c:v>523.15</c:v>
                </c:pt>
                <c:pt idx="29">
                  <c:v>573.15</c:v>
                </c:pt>
                <c:pt idx="30">
                  <c:v>623.15</c:v>
                </c:pt>
                <c:pt idx="31">
                  <c:v>673.15</c:v>
                </c:pt>
                <c:pt idx="32">
                  <c:v>723.15</c:v>
                </c:pt>
                <c:pt idx="33">
                  <c:v>773.15</c:v>
                </c:pt>
                <c:pt idx="34">
                  <c:v>873.15</c:v>
                </c:pt>
                <c:pt idx="35">
                  <c:v>973.15</c:v>
                </c:pt>
                <c:pt idx="36">
                  <c:v>1073.1500000000001</c:v>
                </c:pt>
                <c:pt idx="37">
                  <c:v>1173.1500000000001</c:v>
                </c:pt>
                <c:pt idx="38">
                  <c:v>1273.1500000000001</c:v>
                </c:pt>
              </c:numCache>
            </c:numRef>
          </c:xVal>
          <c:yVal>
            <c:numRef>
              <c:f>AirProperties!$E$11:$E$49</c:f>
              <c:numCache>
                <c:formatCode>General</c:formatCode>
                <c:ptCount val="39"/>
                <c:pt idx="0">
                  <c:v>1032</c:v>
                </c:pt>
                <c:pt idx="1">
                  <c:v>1012</c:v>
                </c:pt>
                <c:pt idx="2">
                  <c:v>999</c:v>
                </c:pt>
                <c:pt idx="3">
                  <c:v>1002</c:v>
                </c:pt>
                <c:pt idx="4">
                  <c:v>1004</c:v>
                </c:pt>
                <c:pt idx="5">
                  <c:v>1005</c:v>
                </c:pt>
                <c:pt idx="6">
                  <c:v>1006</c:v>
                </c:pt>
                <c:pt idx="7">
                  <c:v>1006</c:v>
                </c:pt>
                <c:pt idx="8">
                  <c:v>1006</c:v>
                </c:pt>
                <c:pt idx="9">
                  <c:v>1006</c:v>
                </c:pt>
                <c:pt idx="10">
                  <c:v>1007</c:v>
                </c:pt>
                <c:pt idx="11">
                  <c:v>1007</c:v>
                </c:pt>
                <c:pt idx="12">
                  <c:v>1007</c:v>
                </c:pt>
                <c:pt idx="13">
                  <c:v>1007</c:v>
                </c:pt>
                <c:pt idx="14">
                  <c:v>1007</c:v>
                </c:pt>
                <c:pt idx="15">
                  <c:v>1007</c:v>
                </c:pt>
                <c:pt idx="16">
                  <c:v>1007</c:v>
                </c:pt>
                <c:pt idx="17">
                  <c:v>1007</c:v>
                </c:pt>
                <c:pt idx="18">
                  <c:v>1007</c:v>
                </c:pt>
                <c:pt idx="19">
                  <c:v>1007</c:v>
                </c:pt>
                <c:pt idx="20">
                  <c:v>1008</c:v>
                </c:pt>
                <c:pt idx="21">
                  <c:v>1008</c:v>
                </c:pt>
                <c:pt idx="22">
                  <c:v>1009</c:v>
                </c:pt>
                <c:pt idx="23">
                  <c:v>1011</c:v>
                </c:pt>
                <c:pt idx="24">
                  <c:v>1013</c:v>
                </c:pt>
                <c:pt idx="25">
                  <c:v>1016</c:v>
                </c:pt>
                <c:pt idx="26">
                  <c:v>1019</c:v>
                </c:pt>
                <c:pt idx="27">
                  <c:v>1023</c:v>
                </c:pt>
                <c:pt idx="28">
                  <c:v>1033</c:v>
                </c:pt>
                <c:pt idx="29">
                  <c:v>1044</c:v>
                </c:pt>
                <c:pt idx="30">
                  <c:v>1056</c:v>
                </c:pt>
                <c:pt idx="31">
                  <c:v>1069</c:v>
                </c:pt>
                <c:pt idx="32">
                  <c:v>1081</c:v>
                </c:pt>
                <c:pt idx="33">
                  <c:v>1093</c:v>
                </c:pt>
                <c:pt idx="34">
                  <c:v>1115</c:v>
                </c:pt>
                <c:pt idx="35">
                  <c:v>1135</c:v>
                </c:pt>
                <c:pt idx="36">
                  <c:v>1153</c:v>
                </c:pt>
                <c:pt idx="37">
                  <c:v>1169</c:v>
                </c:pt>
                <c:pt idx="38">
                  <c:v>1184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54A-4FC1-90B9-46950F296E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6849871"/>
        <c:axId val="136847951"/>
      </c:scatterChart>
      <c:valAx>
        <c:axId val="13684987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6847951"/>
        <c:crosses val="autoZero"/>
        <c:crossBetween val="midCat"/>
      </c:valAx>
      <c:valAx>
        <c:axId val="1368479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684987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Thermal Conductivity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poly"/>
            <c:order val="3"/>
            <c:dispRSqr val="1"/>
            <c:dispEq val="1"/>
            <c:trendlineLbl>
              <c:layout>
                <c:manualLayout>
                  <c:x val="-8.3847331583552051E-2"/>
                  <c:y val="-4.807692307692308E-4"/>
                </c:manualLayout>
              </c:layout>
              <c:numFmt formatCode="0.0000E+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AirProperties!$C$11:$C$49</c:f>
              <c:numCache>
                <c:formatCode>General</c:formatCode>
                <c:ptCount val="39"/>
                <c:pt idx="0">
                  <c:v>100</c:v>
                </c:pt>
                <c:pt idx="1">
                  <c:v>150</c:v>
                </c:pt>
                <c:pt idx="2">
                  <c:v>223.14999999999998</c:v>
                </c:pt>
                <c:pt idx="3">
                  <c:v>233.14999999999998</c:v>
                </c:pt>
                <c:pt idx="4">
                  <c:v>243.14999999999998</c:v>
                </c:pt>
                <c:pt idx="5">
                  <c:v>253.14999999999998</c:v>
                </c:pt>
                <c:pt idx="6">
                  <c:v>263.14999999999998</c:v>
                </c:pt>
                <c:pt idx="7">
                  <c:v>273.14999999999998</c:v>
                </c:pt>
                <c:pt idx="8">
                  <c:v>278.14999999999998</c:v>
                </c:pt>
                <c:pt idx="9">
                  <c:v>283.14999999999998</c:v>
                </c:pt>
                <c:pt idx="10">
                  <c:v>288.14999999999998</c:v>
                </c:pt>
                <c:pt idx="11">
                  <c:v>293.14999999999998</c:v>
                </c:pt>
                <c:pt idx="12">
                  <c:v>298.14999999999998</c:v>
                </c:pt>
                <c:pt idx="13">
                  <c:v>303.14999999999998</c:v>
                </c:pt>
                <c:pt idx="14">
                  <c:v>308.14999999999998</c:v>
                </c:pt>
                <c:pt idx="15">
                  <c:v>313.14999999999998</c:v>
                </c:pt>
                <c:pt idx="16">
                  <c:v>318.14999999999998</c:v>
                </c:pt>
                <c:pt idx="17">
                  <c:v>323.14999999999998</c:v>
                </c:pt>
                <c:pt idx="18">
                  <c:v>333.15</c:v>
                </c:pt>
                <c:pt idx="19">
                  <c:v>343.15</c:v>
                </c:pt>
                <c:pt idx="20">
                  <c:v>353.15</c:v>
                </c:pt>
                <c:pt idx="21">
                  <c:v>363.15</c:v>
                </c:pt>
                <c:pt idx="22">
                  <c:v>373.15</c:v>
                </c:pt>
                <c:pt idx="23">
                  <c:v>393.15</c:v>
                </c:pt>
                <c:pt idx="24">
                  <c:v>413.15</c:v>
                </c:pt>
                <c:pt idx="25">
                  <c:v>433.15</c:v>
                </c:pt>
                <c:pt idx="26">
                  <c:v>453.15</c:v>
                </c:pt>
                <c:pt idx="27">
                  <c:v>473.15</c:v>
                </c:pt>
                <c:pt idx="28">
                  <c:v>523.15</c:v>
                </c:pt>
                <c:pt idx="29">
                  <c:v>573.15</c:v>
                </c:pt>
                <c:pt idx="30">
                  <c:v>623.15</c:v>
                </c:pt>
                <c:pt idx="31">
                  <c:v>673.15</c:v>
                </c:pt>
                <c:pt idx="32">
                  <c:v>723.15</c:v>
                </c:pt>
                <c:pt idx="33">
                  <c:v>773.15</c:v>
                </c:pt>
                <c:pt idx="34">
                  <c:v>873.15</c:v>
                </c:pt>
                <c:pt idx="35">
                  <c:v>973.15</c:v>
                </c:pt>
                <c:pt idx="36">
                  <c:v>1073.1500000000001</c:v>
                </c:pt>
                <c:pt idx="37">
                  <c:v>1173.1500000000001</c:v>
                </c:pt>
                <c:pt idx="38">
                  <c:v>1273.1500000000001</c:v>
                </c:pt>
              </c:numCache>
            </c:numRef>
          </c:xVal>
          <c:yVal>
            <c:numRef>
              <c:f>AirProperties!$F$11:$F$49</c:f>
              <c:numCache>
                <c:formatCode>General</c:formatCode>
                <c:ptCount val="39"/>
                <c:pt idx="0">
                  <c:v>9.3399999999999993E-3</c:v>
                </c:pt>
                <c:pt idx="1">
                  <c:v>1.38E-2</c:v>
                </c:pt>
                <c:pt idx="2">
                  <c:v>1.9789999999999999E-2</c:v>
                </c:pt>
                <c:pt idx="3">
                  <c:v>2.0570000000000001E-2</c:v>
                </c:pt>
                <c:pt idx="4">
                  <c:v>2.1340000000000001E-2</c:v>
                </c:pt>
                <c:pt idx="5">
                  <c:v>2.2110000000000001E-2</c:v>
                </c:pt>
                <c:pt idx="6">
                  <c:v>2.2880000000000001E-2</c:v>
                </c:pt>
                <c:pt idx="7">
                  <c:v>2.3640000000000001E-2</c:v>
                </c:pt>
                <c:pt idx="8">
                  <c:v>2.401E-2</c:v>
                </c:pt>
                <c:pt idx="9">
                  <c:v>2.4389999999999998E-2</c:v>
                </c:pt>
                <c:pt idx="10">
                  <c:v>2.4760000000000001E-2</c:v>
                </c:pt>
                <c:pt idx="11">
                  <c:v>2.5139999999999999E-2</c:v>
                </c:pt>
                <c:pt idx="12">
                  <c:v>2.5510000000000001E-2</c:v>
                </c:pt>
                <c:pt idx="13">
                  <c:v>2.588E-2</c:v>
                </c:pt>
                <c:pt idx="14">
                  <c:v>2.6249999999999999E-2</c:v>
                </c:pt>
                <c:pt idx="15">
                  <c:v>2.6620000000000001E-2</c:v>
                </c:pt>
                <c:pt idx="16">
                  <c:v>2.699E-2</c:v>
                </c:pt>
                <c:pt idx="17">
                  <c:v>2.7349999999999999E-2</c:v>
                </c:pt>
                <c:pt idx="18">
                  <c:v>2.8080000000000001E-2</c:v>
                </c:pt>
                <c:pt idx="19">
                  <c:v>2.8809999999999999E-2</c:v>
                </c:pt>
                <c:pt idx="20">
                  <c:v>2.9530000000000001E-2</c:v>
                </c:pt>
                <c:pt idx="21">
                  <c:v>3.024E-2</c:v>
                </c:pt>
                <c:pt idx="22">
                  <c:v>3.0949999999999998E-2</c:v>
                </c:pt>
                <c:pt idx="23">
                  <c:v>3.2349999999999997E-2</c:v>
                </c:pt>
                <c:pt idx="24">
                  <c:v>3.3739999999999999E-2</c:v>
                </c:pt>
                <c:pt idx="25">
                  <c:v>3.5110000000000002E-2</c:v>
                </c:pt>
                <c:pt idx="26">
                  <c:v>3.6459999999999999E-2</c:v>
                </c:pt>
                <c:pt idx="27">
                  <c:v>3.7789999999999997E-2</c:v>
                </c:pt>
                <c:pt idx="28">
                  <c:v>4.104E-2</c:v>
                </c:pt>
                <c:pt idx="29">
                  <c:v>4.4179999999999997E-2</c:v>
                </c:pt>
                <c:pt idx="30">
                  <c:v>4.7210000000000002E-2</c:v>
                </c:pt>
                <c:pt idx="31">
                  <c:v>5.015E-2</c:v>
                </c:pt>
                <c:pt idx="32">
                  <c:v>5.2979999999999999E-2</c:v>
                </c:pt>
                <c:pt idx="33">
                  <c:v>5.5719999999999999E-2</c:v>
                </c:pt>
                <c:pt idx="34">
                  <c:v>6.0929999999999998E-2</c:v>
                </c:pt>
                <c:pt idx="35">
                  <c:v>6.5809999999999994E-2</c:v>
                </c:pt>
                <c:pt idx="36">
                  <c:v>7.0370000000000002E-2</c:v>
                </c:pt>
                <c:pt idx="37">
                  <c:v>7.4649999999999994E-2</c:v>
                </c:pt>
                <c:pt idx="38">
                  <c:v>7.868E-2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8B7-4C7A-BDE0-FFE00C4C48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6849871"/>
        <c:axId val="136847951"/>
      </c:scatterChart>
      <c:valAx>
        <c:axId val="13684987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6847951"/>
        <c:crosses val="autoZero"/>
        <c:crossBetween val="midCat"/>
      </c:valAx>
      <c:valAx>
        <c:axId val="1368479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684987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Thermal Diffusivity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poly"/>
            <c:order val="3"/>
            <c:dispRSqr val="1"/>
            <c:dispEq val="1"/>
            <c:trendlineLbl>
              <c:layout>
                <c:manualLayout>
                  <c:x val="-4.4612423447069116E-2"/>
                  <c:y val="-5.0540076721179085E-2"/>
                </c:manualLayout>
              </c:layout>
              <c:numFmt formatCode="0.0000E+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AirProperties!$C$11:$C$49</c:f>
              <c:numCache>
                <c:formatCode>General</c:formatCode>
                <c:ptCount val="39"/>
                <c:pt idx="0">
                  <c:v>100</c:v>
                </c:pt>
                <c:pt idx="1">
                  <c:v>150</c:v>
                </c:pt>
                <c:pt idx="2">
                  <c:v>223.14999999999998</c:v>
                </c:pt>
                <c:pt idx="3">
                  <c:v>233.14999999999998</c:v>
                </c:pt>
                <c:pt idx="4">
                  <c:v>243.14999999999998</c:v>
                </c:pt>
                <c:pt idx="5">
                  <c:v>253.14999999999998</c:v>
                </c:pt>
                <c:pt idx="6">
                  <c:v>263.14999999999998</c:v>
                </c:pt>
                <c:pt idx="7">
                  <c:v>273.14999999999998</c:v>
                </c:pt>
                <c:pt idx="8">
                  <c:v>278.14999999999998</c:v>
                </c:pt>
                <c:pt idx="9">
                  <c:v>283.14999999999998</c:v>
                </c:pt>
                <c:pt idx="10">
                  <c:v>288.14999999999998</c:v>
                </c:pt>
                <c:pt idx="11">
                  <c:v>293.14999999999998</c:v>
                </c:pt>
                <c:pt idx="12">
                  <c:v>298.14999999999998</c:v>
                </c:pt>
                <c:pt idx="13">
                  <c:v>303.14999999999998</c:v>
                </c:pt>
                <c:pt idx="14">
                  <c:v>308.14999999999998</c:v>
                </c:pt>
                <c:pt idx="15">
                  <c:v>313.14999999999998</c:v>
                </c:pt>
                <c:pt idx="16">
                  <c:v>318.14999999999998</c:v>
                </c:pt>
                <c:pt idx="17">
                  <c:v>323.14999999999998</c:v>
                </c:pt>
                <c:pt idx="18">
                  <c:v>333.15</c:v>
                </c:pt>
                <c:pt idx="19">
                  <c:v>343.15</c:v>
                </c:pt>
                <c:pt idx="20">
                  <c:v>353.15</c:v>
                </c:pt>
                <c:pt idx="21">
                  <c:v>363.15</c:v>
                </c:pt>
                <c:pt idx="22">
                  <c:v>373.15</c:v>
                </c:pt>
                <c:pt idx="23">
                  <c:v>393.15</c:v>
                </c:pt>
                <c:pt idx="24">
                  <c:v>413.15</c:v>
                </c:pt>
                <c:pt idx="25">
                  <c:v>433.15</c:v>
                </c:pt>
                <c:pt idx="26">
                  <c:v>453.15</c:v>
                </c:pt>
                <c:pt idx="27">
                  <c:v>473.15</c:v>
                </c:pt>
                <c:pt idx="28">
                  <c:v>523.15</c:v>
                </c:pt>
                <c:pt idx="29">
                  <c:v>573.15</c:v>
                </c:pt>
                <c:pt idx="30">
                  <c:v>623.15</c:v>
                </c:pt>
                <c:pt idx="31">
                  <c:v>673.15</c:v>
                </c:pt>
                <c:pt idx="32">
                  <c:v>723.15</c:v>
                </c:pt>
                <c:pt idx="33">
                  <c:v>773.15</c:v>
                </c:pt>
                <c:pt idx="34">
                  <c:v>873.15</c:v>
                </c:pt>
                <c:pt idx="35">
                  <c:v>973.15</c:v>
                </c:pt>
                <c:pt idx="36">
                  <c:v>1073.1500000000001</c:v>
                </c:pt>
                <c:pt idx="37">
                  <c:v>1173.1500000000001</c:v>
                </c:pt>
                <c:pt idx="38">
                  <c:v>1273.1500000000001</c:v>
                </c:pt>
              </c:numCache>
            </c:numRef>
          </c:xVal>
          <c:yVal>
            <c:numRef>
              <c:f>AirProperties!$G$11:$G$49</c:f>
              <c:numCache>
                <c:formatCode>0.00E+00</c:formatCode>
                <c:ptCount val="39"/>
                <c:pt idx="0">
                  <c:v>2.5399999999999998E-6</c:v>
                </c:pt>
                <c:pt idx="1">
                  <c:v>5.84E-6</c:v>
                </c:pt>
                <c:pt idx="2">
                  <c:v>1.252E-5</c:v>
                </c:pt>
                <c:pt idx="3">
                  <c:v>1.3560000000000001E-5</c:v>
                </c:pt>
                <c:pt idx="4">
                  <c:v>1.465E-5</c:v>
                </c:pt>
                <c:pt idx="5">
                  <c:v>1.5780000000000001E-5</c:v>
                </c:pt>
                <c:pt idx="6">
                  <c:v>1.696E-5</c:v>
                </c:pt>
                <c:pt idx="7">
                  <c:v>1.8179999999999999E-5</c:v>
                </c:pt>
                <c:pt idx="8">
                  <c:v>1.88E-5</c:v>
                </c:pt>
                <c:pt idx="9">
                  <c:v>1.944E-5</c:v>
                </c:pt>
                <c:pt idx="10">
                  <c:v>2.0089999999999999E-5</c:v>
                </c:pt>
                <c:pt idx="11">
                  <c:v>2.0740000000000001E-5</c:v>
                </c:pt>
                <c:pt idx="12">
                  <c:v>2.141E-5</c:v>
                </c:pt>
                <c:pt idx="13">
                  <c:v>2.2079999999999999E-5</c:v>
                </c:pt>
                <c:pt idx="14">
                  <c:v>2.2770000000000001E-5</c:v>
                </c:pt>
                <c:pt idx="15">
                  <c:v>2.3459999999999999E-5</c:v>
                </c:pt>
                <c:pt idx="16">
                  <c:v>2.4159999999999999E-5</c:v>
                </c:pt>
                <c:pt idx="17">
                  <c:v>2.4870000000000001E-5</c:v>
                </c:pt>
                <c:pt idx="18">
                  <c:v>2.6319999999999999E-5</c:v>
                </c:pt>
                <c:pt idx="19">
                  <c:v>2.7800000000000001E-5</c:v>
                </c:pt>
                <c:pt idx="20">
                  <c:v>2.9309999999999999E-5</c:v>
                </c:pt>
                <c:pt idx="21">
                  <c:v>3.0859999999999999E-5</c:v>
                </c:pt>
                <c:pt idx="22">
                  <c:v>3.243E-5</c:v>
                </c:pt>
                <c:pt idx="23">
                  <c:v>3.5649999999999999E-5</c:v>
                </c:pt>
                <c:pt idx="24">
                  <c:v>3.8980000000000003E-5</c:v>
                </c:pt>
                <c:pt idx="25">
                  <c:v>4.2410000000000002E-5</c:v>
                </c:pt>
                <c:pt idx="26">
                  <c:v>4.5930000000000002E-5</c:v>
                </c:pt>
                <c:pt idx="27">
                  <c:v>4.9539999999999997E-5</c:v>
                </c:pt>
                <c:pt idx="28">
                  <c:v>5.8900000000000002E-5</c:v>
                </c:pt>
                <c:pt idx="29">
                  <c:v>6.8709999999999998E-5</c:v>
                </c:pt>
                <c:pt idx="30">
                  <c:v>7.8919999999999997E-5</c:v>
                </c:pt>
                <c:pt idx="31">
                  <c:v>8.9510000000000002E-5</c:v>
                </c:pt>
                <c:pt idx="32">
                  <c:v>1.004E-4</c:v>
                </c:pt>
                <c:pt idx="33">
                  <c:v>1.117E-4</c:v>
                </c:pt>
                <c:pt idx="34">
                  <c:v>1.3520000000000001E-4</c:v>
                </c:pt>
                <c:pt idx="35">
                  <c:v>1.5980000000000001E-4</c:v>
                </c:pt>
                <c:pt idx="36">
                  <c:v>1.8550000000000001E-4</c:v>
                </c:pt>
                <c:pt idx="37">
                  <c:v>2.1220000000000001E-4</c:v>
                </c:pt>
                <c:pt idx="38">
                  <c:v>2.398E-4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989-4041-86EF-A2AA1D3CBB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6849871"/>
        <c:axId val="136847951"/>
      </c:scatterChart>
      <c:valAx>
        <c:axId val="13684987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6847951"/>
        <c:crosses val="autoZero"/>
        <c:crossBetween val="midCat"/>
      </c:valAx>
      <c:valAx>
        <c:axId val="1368479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684987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Dynamic Viscosity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poly"/>
            <c:order val="3"/>
            <c:dispRSqr val="1"/>
            <c:dispEq val="1"/>
            <c:trendlineLbl>
              <c:layout>
                <c:manualLayout>
                  <c:x val="-8.8376421697287835E-2"/>
                  <c:y val="-5.7350539515893847E-2"/>
                </c:manualLayout>
              </c:layout>
              <c:numFmt formatCode="0.0000E+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AirProperties!$C$11:$C$49</c:f>
              <c:numCache>
                <c:formatCode>General</c:formatCode>
                <c:ptCount val="39"/>
                <c:pt idx="0">
                  <c:v>100</c:v>
                </c:pt>
                <c:pt idx="1">
                  <c:v>150</c:v>
                </c:pt>
                <c:pt idx="2">
                  <c:v>223.14999999999998</c:v>
                </c:pt>
                <c:pt idx="3">
                  <c:v>233.14999999999998</c:v>
                </c:pt>
                <c:pt idx="4">
                  <c:v>243.14999999999998</c:v>
                </c:pt>
                <c:pt idx="5">
                  <c:v>253.14999999999998</c:v>
                </c:pt>
                <c:pt idx="6">
                  <c:v>263.14999999999998</c:v>
                </c:pt>
                <c:pt idx="7">
                  <c:v>273.14999999999998</c:v>
                </c:pt>
                <c:pt idx="8">
                  <c:v>278.14999999999998</c:v>
                </c:pt>
                <c:pt idx="9">
                  <c:v>283.14999999999998</c:v>
                </c:pt>
                <c:pt idx="10">
                  <c:v>288.14999999999998</c:v>
                </c:pt>
                <c:pt idx="11">
                  <c:v>293.14999999999998</c:v>
                </c:pt>
                <c:pt idx="12">
                  <c:v>298.14999999999998</c:v>
                </c:pt>
                <c:pt idx="13">
                  <c:v>303.14999999999998</c:v>
                </c:pt>
                <c:pt idx="14">
                  <c:v>308.14999999999998</c:v>
                </c:pt>
                <c:pt idx="15">
                  <c:v>313.14999999999998</c:v>
                </c:pt>
                <c:pt idx="16">
                  <c:v>318.14999999999998</c:v>
                </c:pt>
                <c:pt idx="17">
                  <c:v>323.14999999999998</c:v>
                </c:pt>
                <c:pt idx="18">
                  <c:v>333.15</c:v>
                </c:pt>
                <c:pt idx="19">
                  <c:v>343.15</c:v>
                </c:pt>
                <c:pt idx="20">
                  <c:v>353.15</c:v>
                </c:pt>
                <c:pt idx="21">
                  <c:v>363.15</c:v>
                </c:pt>
                <c:pt idx="22">
                  <c:v>373.15</c:v>
                </c:pt>
                <c:pt idx="23">
                  <c:v>393.15</c:v>
                </c:pt>
                <c:pt idx="24">
                  <c:v>413.15</c:v>
                </c:pt>
                <c:pt idx="25">
                  <c:v>433.15</c:v>
                </c:pt>
                <c:pt idx="26">
                  <c:v>453.15</c:v>
                </c:pt>
                <c:pt idx="27">
                  <c:v>473.15</c:v>
                </c:pt>
                <c:pt idx="28">
                  <c:v>523.15</c:v>
                </c:pt>
                <c:pt idx="29">
                  <c:v>573.15</c:v>
                </c:pt>
                <c:pt idx="30">
                  <c:v>623.15</c:v>
                </c:pt>
                <c:pt idx="31">
                  <c:v>673.15</c:v>
                </c:pt>
                <c:pt idx="32">
                  <c:v>723.15</c:v>
                </c:pt>
                <c:pt idx="33">
                  <c:v>773.15</c:v>
                </c:pt>
                <c:pt idx="34">
                  <c:v>873.15</c:v>
                </c:pt>
                <c:pt idx="35">
                  <c:v>973.15</c:v>
                </c:pt>
                <c:pt idx="36">
                  <c:v>1073.1500000000001</c:v>
                </c:pt>
                <c:pt idx="37">
                  <c:v>1173.1500000000001</c:v>
                </c:pt>
                <c:pt idx="38">
                  <c:v>1273.1500000000001</c:v>
                </c:pt>
              </c:numCache>
            </c:numRef>
          </c:xVal>
          <c:yVal>
            <c:numRef>
              <c:f>AirProperties!$H$11:$H$49</c:f>
              <c:numCache>
                <c:formatCode>0.00E+00</c:formatCode>
                <c:ptCount val="39"/>
                <c:pt idx="0">
                  <c:v>7.17E-6</c:v>
                </c:pt>
                <c:pt idx="1">
                  <c:v>1.0339999999999999E-5</c:v>
                </c:pt>
                <c:pt idx="2">
                  <c:v>1.4739999999999999E-5</c:v>
                </c:pt>
                <c:pt idx="3">
                  <c:v>1.5270000000000001E-5</c:v>
                </c:pt>
                <c:pt idx="4">
                  <c:v>1.579E-5</c:v>
                </c:pt>
                <c:pt idx="5">
                  <c:v>1.63E-5</c:v>
                </c:pt>
                <c:pt idx="6">
                  <c:v>1.6799999999999998E-5</c:v>
                </c:pt>
                <c:pt idx="7">
                  <c:v>1.7289999999999999E-5</c:v>
                </c:pt>
                <c:pt idx="8">
                  <c:v>1.7540000000000001E-5</c:v>
                </c:pt>
                <c:pt idx="9">
                  <c:v>1.7779999999999999E-5</c:v>
                </c:pt>
                <c:pt idx="10">
                  <c:v>1.802E-5</c:v>
                </c:pt>
                <c:pt idx="11">
                  <c:v>1.825E-5</c:v>
                </c:pt>
                <c:pt idx="12">
                  <c:v>1.8490000000000001E-5</c:v>
                </c:pt>
                <c:pt idx="13">
                  <c:v>1.872E-5</c:v>
                </c:pt>
                <c:pt idx="14">
                  <c:v>1.895E-5</c:v>
                </c:pt>
                <c:pt idx="15">
                  <c:v>1.9179999999999999E-5</c:v>
                </c:pt>
                <c:pt idx="16">
                  <c:v>1.9409999999999999E-5</c:v>
                </c:pt>
                <c:pt idx="17">
                  <c:v>1.963E-5</c:v>
                </c:pt>
                <c:pt idx="18">
                  <c:v>2.0080000000000001E-5</c:v>
                </c:pt>
                <c:pt idx="19">
                  <c:v>2.052E-5</c:v>
                </c:pt>
                <c:pt idx="20">
                  <c:v>2.0959999999999999E-5</c:v>
                </c:pt>
                <c:pt idx="21">
                  <c:v>2.139E-5</c:v>
                </c:pt>
                <c:pt idx="22">
                  <c:v>2.181E-5</c:v>
                </c:pt>
                <c:pt idx="23">
                  <c:v>2.264E-5</c:v>
                </c:pt>
                <c:pt idx="24">
                  <c:v>2.3450000000000001E-5</c:v>
                </c:pt>
                <c:pt idx="25">
                  <c:v>2.4199999999999999E-5</c:v>
                </c:pt>
                <c:pt idx="26">
                  <c:v>2.5040000000000001E-5</c:v>
                </c:pt>
                <c:pt idx="27">
                  <c:v>2.5769999999999999E-5</c:v>
                </c:pt>
                <c:pt idx="28">
                  <c:v>2.76E-5</c:v>
                </c:pt>
                <c:pt idx="29">
                  <c:v>2.934E-5</c:v>
                </c:pt>
                <c:pt idx="30">
                  <c:v>3.1010000000000003E-5</c:v>
                </c:pt>
                <c:pt idx="31">
                  <c:v>3.2610000000000001E-5</c:v>
                </c:pt>
                <c:pt idx="32">
                  <c:v>3.4150000000000003E-5</c:v>
                </c:pt>
                <c:pt idx="33">
                  <c:v>3.5630000000000003E-5</c:v>
                </c:pt>
                <c:pt idx="34">
                  <c:v>3.8460000000000001E-5</c:v>
                </c:pt>
                <c:pt idx="35">
                  <c:v>4.1109999999999998E-5</c:v>
                </c:pt>
                <c:pt idx="36">
                  <c:v>4.3619999999999999E-5</c:v>
                </c:pt>
                <c:pt idx="37">
                  <c:v>4.6E-5</c:v>
                </c:pt>
                <c:pt idx="38">
                  <c:v>4.8260000000000002E-5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F50-41DF-BA26-9408064095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6849871"/>
        <c:axId val="136847951"/>
      </c:scatterChart>
      <c:valAx>
        <c:axId val="13684987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6847951"/>
        <c:crosses val="autoZero"/>
        <c:crossBetween val="midCat"/>
      </c:valAx>
      <c:valAx>
        <c:axId val="1368479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684987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Kinematic Viscosity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poly"/>
            <c:order val="3"/>
            <c:dispRSqr val="1"/>
            <c:dispEq val="1"/>
            <c:trendlineLbl>
              <c:layout>
                <c:manualLayout>
                  <c:x val="-4.4612423447069116E-2"/>
                  <c:y val="-2.1848290598290621E-2"/>
                </c:manualLayout>
              </c:layout>
              <c:numFmt formatCode="0.0000E+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AirProperties!$C$11:$C$49</c:f>
              <c:numCache>
                <c:formatCode>General</c:formatCode>
                <c:ptCount val="39"/>
                <c:pt idx="0">
                  <c:v>100</c:v>
                </c:pt>
                <c:pt idx="1">
                  <c:v>150</c:v>
                </c:pt>
                <c:pt idx="2">
                  <c:v>223.14999999999998</c:v>
                </c:pt>
                <c:pt idx="3">
                  <c:v>233.14999999999998</c:v>
                </c:pt>
                <c:pt idx="4">
                  <c:v>243.14999999999998</c:v>
                </c:pt>
                <c:pt idx="5">
                  <c:v>253.14999999999998</c:v>
                </c:pt>
                <c:pt idx="6">
                  <c:v>263.14999999999998</c:v>
                </c:pt>
                <c:pt idx="7">
                  <c:v>273.14999999999998</c:v>
                </c:pt>
                <c:pt idx="8">
                  <c:v>278.14999999999998</c:v>
                </c:pt>
                <c:pt idx="9">
                  <c:v>283.14999999999998</c:v>
                </c:pt>
                <c:pt idx="10">
                  <c:v>288.14999999999998</c:v>
                </c:pt>
                <c:pt idx="11">
                  <c:v>293.14999999999998</c:v>
                </c:pt>
                <c:pt idx="12">
                  <c:v>298.14999999999998</c:v>
                </c:pt>
                <c:pt idx="13">
                  <c:v>303.14999999999998</c:v>
                </c:pt>
                <c:pt idx="14">
                  <c:v>308.14999999999998</c:v>
                </c:pt>
                <c:pt idx="15">
                  <c:v>313.14999999999998</c:v>
                </c:pt>
                <c:pt idx="16">
                  <c:v>318.14999999999998</c:v>
                </c:pt>
                <c:pt idx="17">
                  <c:v>323.14999999999998</c:v>
                </c:pt>
                <c:pt idx="18">
                  <c:v>333.15</c:v>
                </c:pt>
                <c:pt idx="19">
                  <c:v>343.15</c:v>
                </c:pt>
                <c:pt idx="20">
                  <c:v>353.15</c:v>
                </c:pt>
                <c:pt idx="21">
                  <c:v>363.15</c:v>
                </c:pt>
                <c:pt idx="22">
                  <c:v>373.15</c:v>
                </c:pt>
                <c:pt idx="23">
                  <c:v>393.15</c:v>
                </c:pt>
                <c:pt idx="24">
                  <c:v>413.15</c:v>
                </c:pt>
                <c:pt idx="25">
                  <c:v>433.15</c:v>
                </c:pt>
                <c:pt idx="26">
                  <c:v>453.15</c:v>
                </c:pt>
                <c:pt idx="27">
                  <c:v>473.15</c:v>
                </c:pt>
                <c:pt idx="28">
                  <c:v>523.15</c:v>
                </c:pt>
                <c:pt idx="29">
                  <c:v>573.15</c:v>
                </c:pt>
                <c:pt idx="30">
                  <c:v>623.15</c:v>
                </c:pt>
                <c:pt idx="31">
                  <c:v>673.15</c:v>
                </c:pt>
                <c:pt idx="32">
                  <c:v>723.15</c:v>
                </c:pt>
                <c:pt idx="33">
                  <c:v>773.15</c:v>
                </c:pt>
                <c:pt idx="34">
                  <c:v>873.15</c:v>
                </c:pt>
                <c:pt idx="35">
                  <c:v>973.15</c:v>
                </c:pt>
                <c:pt idx="36">
                  <c:v>1073.1500000000001</c:v>
                </c:pt>
                <c:pt idx="37">
                  <c:v>1173.1500000000001</c:v>
                </c:pt>
                <c:pt idx="38">
                  <c:v>1273.1500000000001</c:v>
                </c:pt>
              </c:numCache>
            </c:numRef>
          </c:xVal>
          <c:yVal>
            <c:numRef>
              <c:f>AirProperties!$I$11:$I$49</c:f>
              <c:numCache>
                <c:formatCode>0.00E+00</c:formatCode>
                <c:ptCount val="39"/>
                <c:pt idx="0">
                  <c:v>1.9999999999999999E-6</c:v>
                </c:pt>
                <c:pt idx="1">
                  <c:v>4.4259999999999996E-6</c:v>
                </c:pt>
                <c:pt idx="2">
                  <c:v>9.3190000000000001E-6</c:v>
                </c:pt>
                <c:pt idx="3">
                  <c:v>1.008E-5</c:v>
                </c:pt>
                <c:pt idx="4">
                  <c:v>1.0869999999999999E-5</c:v>
                </c:pt>
                <c:pt idx="5">
                  <c:v>1.169E-5</c:v>
                </c:pt>
                <c:pt idx="6">
                  <c:v>1.252E-5</c:v>
                </c:pt>
                <c:pt idx="7">
                  <c:v>1.3380000000000001E-5</c:v>
                </c:pt>
                <c:pt idx="8">
                  <c:v>1.382E-5</c:v>
                </c:pt>
                <c:pt idx="9">
                  <c:v>1.4260000000000001E-5</c:v>
                </c:pt>
                <c:pt idx="10">
                  <c:v>1.47E-5</c:v>
                </c:pt>
                <c:pt idx="11">
                  <c:v>1.5160000000000001E-5</c:v>
                </c:pt>
                <c:pt idx="12">
                  <c:v>1.562E-5</c:v>
                </c:pt>
                <c:pt idx="13">
                  <c:v>1.6079999999999999E-5</c:v>
                </c:pt>
                <c:pt idx="14">
                  <c:v>1.6549999999999999E-5</c:v>
                </c:pt>
                <c:pt idx="15">
                  <c:v>1.702E-5</c:v>
                </c:pt>
                <c:pt idx="16">
                  <c:v>1.7499999999999998E-5</c:v>
                </c:pt>
                <c:pt idx="17">
                  <c:v>1.7980000000000001E-5</c:v>
                </c:pt>
                <c:pt idx="18">
                  <c:v>1.8960000000000001E-5</c:v>
                </c:pt>
                <c:pt idx="19">
                  <c:v>1.995E-5</c:v>
                </c:pt>
                <c:pt idx="20">
                  <c:v>2.0970000000000001E-5</c:v>
                </c:pt>
                <c:pt idx="21">
                  <c:v>2.2010000000000001E-5</c:v>
                </c:pt>
                <c:pt idx="22">
                  <c:v>2.3059999999999999E-5</c:v>
                </c:pt>
                <c:pt idx="23">
                  <c:v>2.5219999999999999E-5</c:v>
                </c:pt>
                <c:pt idx="24">
                  <c:v>2.745E-5</c:v>
                </c:pt>
                <c:pt idx="25">
                  <c:v>2.9750000000000001E-5</c:v>
                </c:pt>
                <c:pt idx="26">
                  <c:v>3.2119999999999997E-5</c:v>
                </c:pt>
                <c:pt idx="27">
                  <c:v>3.455E-5</c:v>
                </c:pt>
                <c:pt idx="28">
                  <c:v>4.091E-5</c:v>
                </c:pt>
                <c:pt idx="29">
                  <c:v>4.7649999999999999E-5</c:v>
                </c:pt>
                <c:pt idx="30">
                  <c:v>5.4750000000000003E-5</c:v>
                </c:pt>
                <c:pt idx="31">
                  <c:v>6.2189999999999999E-5</c:v>
                </c:pt>
                <c:pt idx="32">
                  <c:v>6.9969999999999996E-5</c:v>
                </c:pt>
                <c:pt idx="33">
                  <c:v>7.8059999999999995E-5</c:v>
                </c:pt>
                <c:pt idx="34">
                  <c:v>9.5149999999999995E-5</c:v>
                </c:pt>
                <c:pt idx="35">
                  <c:v>1.133E-4</c:v>
                </c:pt>
                <c:pt idx="36">
                  <c:v>1.326E-4</c:v>
                </c:pt>
                <c:pt idx="37">
                  <c:v>1.529E-4</c:v>
                </c:pt>
                <c:pt idx="38">
                  <c:v>1.741E-4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372-4569-9C8E-000471F6CF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6849871"/>
        <c:axId val="136847951"/>
      </c:scatterChart>
      <c:valAx>
        <c:axId val="13684987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6847951"/>
        <c:crosses val="autoZero"/>
        <c:crossBetween val="midCat"/>
      </c:valAx>
      <c:valAx>
        <c:axId val="1368479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684987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Prandt Number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lineMarker"/>
        <c:varyColors val="0"/>
        <c:ser>
          <c:idx val="1"/>
          <c:order val="0"/>
          <c:marker>
            <c:symbol val="none"/>
          </c:marker>
          <c:xVal>
            <c:numRef>
              <c:f>AirProperties!$C$12:$C$49</c:f>
              <c:numCache>
                <c:formatCode>General</c:formatCode>
                <c:ptCount val="38"/>
                <c:pt idx="0">
                  <c:v>150</c:v>
                </c:pt>
                <c:pt idx="1">
                  <c:v>223.14999999999998</c:v>
                </c:pt>
                <c:pt idx="2">
                  <c:v>233.14999999999998</c:v>
                </c:pt>
                <c:pt idx="3">
                  <c:v>243.14999999999998</c:v>
                </c:pt>
                <c:pt idx="4">
                  <c:v>253.14999999999998</c:v>
                </c:pt>
                <c:pt idx="5">
                  <c:v>263.14999999999998</c:v>
                </c:pt>
                <c:pt idx="6">
                  <c:v>273.14999999999998</c:v>
                </c:pt>
                <c:pt idx="7">
                  <c:v>278.14999999999998</c:v>
                </c:pt>
                <c:pt idx="8">
                  <c:v>283.14999999999998</c:v>
                </c:pt>
                <c:pt idx="9">
                  <c:v>288.14999999999998</c:v>
                </c:pt>
                <c:pt idx="10">
                  <c:v>293.14999999999998</c:v>
                </c:pt>
                <c:pt idx="11">
                  <c:v>298.14999999999998</c:v>
                </c:pt>
                <c:pt idx="12">
                  <c:v>303.14999999999998</c:v>
                </c:pt>
                <c:pt idx="13">
                  <c:v>308.14999999999998</c:v>
                </c:pt>
                <c:pt idx="14">
                  <c:v>313.14999999999998</c:v>
                </c:pt>
                <c:pt idx="15">
                  <c:v>318.14999999999998</c:v>
                </c:pt>
                <c:pt idx="16">
                  <c:v>323.14999999999998</c:v>
                </c:pt>
                <c:pt idx="17">
                  <c:v>333.15</c:v>
                </c:pt>
                <c:pt idx="18">
                  <c:v>343.15</c:v>
                </c:pt>
                <c:pt idx="19">
                  <c:v>353.15</c:v>
                </c:pt>
                <c:pt idx="20">
                  <c:v>363.15</c:v>
                </c:pt>
                <c:pt idx="21">
                  <c:v>373.15</c:v>
                </c:pt>
                <c:pt idx="22">
                  <c:v>393.15</c:v>
                </c:pt>
                <c:pt idx="23">
                  <c:v>413.15</c:v>
                </c:pt>
                <c:pt idx="24">
                  <c:v>433.15</c:v>
                </c:pt>
                <c:pt idx="25">
                  <c:v>453.15</c:v>
                </c:pt>
                <c:pt idx="26">
                  <c:v>473.15</c:v>
                </c:pt>
                <c:pt idx="27">
                  <c:v>523.15</c:v>
                </c:pt>
                <c:pt idx="28">
                  <c:v>573.15</c:v>
                </c:pt>
                <c:pt idx="29">
                  <c:v>623.15</c:v>
                </c:pt>
                <c:pt idx="30">
                  <c:v>673.15</c:v>
                </c:pt>
                <c:pt idx="31">
                  <c:v>723.15</c:v>
                </c:pt>
                <c:pt idx="32">
                  <c:v>773.15</c:v>
                </c:pt>
                <c:pt idx="33">
                  <c:v>873.15</c:v>
                </c:pt>
                <c:pt idx="34">
                  <c:v>973.15</c:v>
                </c:pt>
                <c:pt idx="35">
                  <c:v>1073.1500000000001</c:v>
                </c:pt>
                <c:pt idx="36">
                  <c:v>1173.1500000000001</c:v>
                </c:pt>
                <c:pt idx="37">
                  <c:v>1273.1500000000001</c:v>
                </c:pt>
              </c:numCache>
            </c:numRef>
          </c:xVal>
          <c:yVal>
            <c:numRef>
              <c:f>AirProperties!$J$12:$J$49</c:f>
              <c:numCache>
                <c:formatCode>General</c:formatCode>
                <c:ptCount val="38"/>
                <c:pt idx="0">
                  <c:v>0.75787671232876708</c:v>
                </c:pt>
                <c:pt idx="1">
                  <c:v>0.74399999999999999</c:v>
                </c:pt>
                <c:pt idx="2">
                  <c:v>0.74360000000000004</c:v>
                </c:pt>
                <c:pt idx="3">
                  <c:v>0.74250000000000005</c:v>
                </c:pt>
                <c:pt idx="4">
                  <c:v>0.74080000000000001</c:v>
                </c:pt>
                <c:pt idx="5">
                  <c:v>0.73870000000000002</c:v>
                </c:pt>
                <c:pt idx="6">
                  <c:v>0.73619999999999997</c:v>
                </c:pt>
                <c:pt idx="7">
                  <c:v>0.73499999999999999</c:v>
                </c:pt>
                <c:pt idx="8">
                  <c:v>0.73360000000000003</c:v>
                </c:pt>
                <c:pt idx="9">
                  <c:v>0.73229999999999995</c:v>
                </c:pt>
                <c:pt idx="10">
                  <c:v>0.73089999999999999</c:v>
                </c:pt>
                <c:pt idx="11">
                  <c:v>0.72960000000000003</c:v>
                </c:pt>
                <c:pt idx="12">
                  <c:v>0.72819999999999996</c:v>
                </c:pt>
                <c:pt idx="13">
                  <c:v>0.7268</c:v>
                </c:pt>
                <c:pt idx="14">
                  <c:v>0.72550000000000003</c:v>
                </c:pt>
                <c:pt idx="15">
                  <c:v>0.72409999999999997</c:v>
                </c:pt>
                <c:pt idx="16">
                  <c:v>0.7228</c:v>
                </c:pt>
                <c:pt idx="17">
                  <c:v>0.72019999999999995</c:v>
                </c:pt>
                <c:pt idx="18">
                  <c:v>0.7177</c:v>
                </c:pt>
                <c:pt idx="19">
                  <c:v>0.71540000000000004</c:v>
                </c:pt>
                <c:pt idx="20">
                  <c:v>0.71319999999999995</c:v>
                </c:pt>
                <c:pt idx="21">
                  <c:v>0.71109999999999995</c:v>
                </c:pt>
                <c:pt idx="22">
                  <c:v>0.70730000000000004</c:v>
                </c:pt>
                <c:pt idx="23">
                  <c:v>0.70409999999999995</c:v>
                </c:pt>
                <c:pt idx="24">
                  <c:v>0.70140000000000002</c:v>
                </c:pt>
                <c:pt idx="25">
                  <c:v>0.69920000000000004</c:v>
                </c:pt>
                <c:pt idx="26">
                  <c:v>0.69740000000000002</c:v>
                </c:pt>
                <c:pt idx="27">
                  <c:v>0.6946</c:v>
                </c:pt>
                <c:pt idx="28">
                  <c:v>0.69350000000000001</c:v>
                </c:pt>
                <c:pt idx="29">
                  <c:v>0.69369999999999998</c:v>
                </c:pt>
                <c:pt idx="30">
                  <c:v>0.69479999999999997</c:v>
                </c:pt>
                <c:pt idx="31">
                  <c:v>0.69650000000000001</c:v>
                </c:pt>
                <c:pt idx="32">
                  <c:v>0.6986</c:v>
                </c:pt>
                <c:pt idx="33">
                  <c:v>0.70369999999999999</c:v>
                </c:pt>
                <c:pt idx="34">
                  <c:v>0.70920000000000005</c:v>
                </c:pt>
                <c:pt idx="35">
                  <c:v>0.71489999999999998</c:v>
                </c:pt>
                <c:pt idx="36">
                  <c:v>0.72060000000000002</c:v>
                </c:pt>
                <c:pt idx="37">
                  <c:v>0.72599999999999998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F903-4CFA-A017-89655B806C11}"/>
            </c:ext>
          </c:extLst>
        </c:ser>
        <c:ser>
          <c:idx val="0"/>
          <c:order val="1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poly"/>
            <c:order val="3"/>
            <c:dispRSqr val="1"/>
            <c:dispEq val="1"/>
            <c:trendlineLbl>
              <c:layout>
                <c:manualLayout>
                  <c:x val="-0.11386132983377077"/>
                  <c:y val="-0.24464238845144357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AirProperties!$C$12:$C$49</c:f>
              <c:numCache>
                <c:formatCode>General</c:formatCode>
                <c:ptCount val="38"/>
                <c:pt idx="0">
                  <c:v>150</c:v>
                </c:pt>
                <c:pt idx="1">
                  <c:v>223.14999999999998</c:v>
                </c:pt>
                <c:pt idx="2">
                  <c:v>233.14999999999998</c:v>
                </c:pt>
                <c:pt idx="3">
                  <c:v>243.14999999999998</c:v>
                </c:pt>
                <c:pt idx="4">
                  <c:v>253.14999999999998</c:v>
                </c:pt>
                <c:pt idx="5">
                  <c:v>263.14999999999998</c:v>
                </c:pt>
                <c:pt idx="6">
                  <c:v>273.14999999999998</c:v>
                </c:pt>
                <c:pt idx="7">
                  <c:v>278.14999999999998</c:v>
                </c:pt>
                <c:pt idx="8">
                  <c:v>283.14999999999998</c:v>
                </c:pt>
                <c:pt idx="9">
                  <c:v>288.14999999999998</c:v>
                </c:pt>
                <c:pt idx="10">
                  <c:v>293.14999999999998</c:v>
                </c:pt>
                <c:pt idx="11">
                  <c:v>298.14999999999998</c:v>
                </c:pt>
                <c:pt idx="12">
                  <c:v>303.14999999999998</c:v>
                </c:pt>
                <c:pt idx="13">
                  <c:v>308.14999999999998</c:v>
                </c:pt>
                <c:pt idx="14">
                  <c:v>313.14999999999998</c:v>
                </c:pt>
                <c:pt idx="15">
                  <c:v>318.14999999999998</c:v>
                </c:pt>
                <c:pt idx="16">
                  <c:v>323.14999999999998</c:v>
                </c:pt>
                <c:pt idx="17">
                  <c:v>333.15</c:v>
                </c:pt>
                <c:pt idx="18">
                  <c:v>343.15</c:v>
                </c:pt>
                <c:pt idx="19">
                  <c:v>353.15</c:v>
                </c:pt>
                <c:pt idx="20">
                  <c:v>363.15</c:v>
                </c:pt>
                <c:pt idx="21">
                  <c:v>373.15</c:v>
                </c:pt>
                <c:pt idx="22">
                  <c:v>393.15</c:v>
                </c:pt>
                <c:pt idx="23">
                  <c:v>413.15</c:v>
                </c:pt>
                <c:pt idx="24">
                  <c:v>433.15</c:v>
                </c:pt>
                <c:pt idx="25">
                  <c:v>453.15</c:v>
                </c:pt>
                <c:pt idx="26">
                  <c:v>473.15</c:v>
                </c:pt>
                <c:pt idx="27">
                  <c:v>523.15</c:v>
                </c:pt>
                <c:pt idx="28">
                  <c:v>573.15</c:v>
                </c:pt>
                <c:pt idx="29">
                  <c:v>623.15</c:v>
                </c:pt>
                <c:pt idx="30">
                  <c:v>673.15</c:v>
                </c:pt>
                <c:pt idx="31">
                  <c:v>723.15</c:v>
                </c:pt>
                <c:pt idx="32">
                  <c:v>773.15</c:v>
                </c:pt>
                <c:pt idx="33">
                  <c:v>873.15</c:v>
                </c:pt>
                <c:pt idx="34">
                  <c:v>973.15</c:v>
                </c:pt>
                <c:pt idx="35">
                  <c:v>1073.1500000000001</c:v>
                </c:pt>
                <c:pt idx="36">
                  <c:v>1173.1500000000001</c:v>
                </c:pt>
                <c:pt idx="37">
                  <c:v>1273.1500000000001</c:v>
                </c:pt>
              </c:numCache>
            </c:numRef>
          </c:xVal>
          <c:yVal>
            <c:numRef>
              <c:f>AirProperties!$J$12:$J$49</c:f>
              <c:numCache>
                <c:formatCode>General</c:formatCode>
                <c:ptCount val="38"/>
                <c:pt idx="0">
                  <c:v>0.75787671232876708</c:v>
                </c:pt>
                <c:pt idx="1">
                  <c:v>0.74399999999999999</c:v>
                </c:pt>
                <c:pt idx="2">
                  <c:v>0.74360000000000004</c:v>
                </c:pt>
                <c:pt idx="3">
                  <c:v>0.74250000000000005</c:v>
                </c:pt>
                <c:pt idx="4">
                  <c:v>0.74080000000000001</c:v>
                </c:pt>
                <c:pt idx="5">
                  <c:v>0.73870000000000002</c:v>
                </c:pt>
                <c:pt idx="6">
                  <c:v>0.73619999999999997</c:v>
                </c:pt>
                <c:pt idx="7">
                  <c:v>0.73499999999999999</c:v>
                </c:pt>
                <c:pt idx="8">
                  <c:v>0.73360000000000003</c:v>
                </c:pt>
                <c:pt idx="9">
                  <c:v>0.73229999999999995</c:v>
                </c:pt>
                <c:pt idx="10">
                  <c:v>0.73089999999999999</c:v>
                </c:pt>
                <c:pt idx="11">
                  <c:v>0.72960000000000003</c:v>
                </c:pt>
                <c:pt idx="12">
                  <c:v>0.72819999999999996</c:v>
                </c:pt>
                <c:pt idx="13">
                  <c:v>0.7268</c:v>
                </c:pt>
                <c:pt idx="14">
                  <c:v>0.72550000000000003</c:v>
                </c:pt>
                <c:pt idx="15">
                  <c:v>0.72409999999999997</c:v>
                </c:pt>
                <c:pt idx="16">
                  <c:v>0.7228</c:v>
                </c:pt>
                <c:pt idx="17">
                  <c:v>0.72019999999999995</c:v>
                </c:pt>
                <c:pt idx="18">
                  <c:v>0.7177</c:v>
                </c:pt>
                <c:pt idx="19">
                  <c:v>0.71540000000000004</c:v>
                </c:pt>
                <c:pt idx="20">
                  <c:v>0.71319999999999995</c:v>
                </c:pt>
                <c:pt idx="21">
                  <c:v>0.71109999999999995</c:v>
                </c:pt>
                <c:pt idx="22">
                  <c:v>0.70730000000000004</c:v>
                </c:pt>
                <c:pt idx="23">
                  <c:v>0.70409999999999995</c:v>
                </c:pt>
                <c:pt idx="24">
                  <c:v>0.70140000000000002</c:v>
                </c:pt>
                <c:pt idx="25">
                  <c:v>0.69920000000000004</c:v>
                </c:pt>
                <c:pt idx="26">
                  <c:v>0.69740000000000002</c:v>
                </c:pt>
                <c:pt idx="27">
                  <c:v>0.6946</c:v>
                </c:pt>
                <c:pt idx="28">
                  <c:v>0.69350000000000001</c:v>
                </c:pt>
                <c:pt idx="29">
                  <c:v>0.69369999999999998</c:v>
                </c:pt>
                <c:pt idx="30">
                  <c:v>0.69479999999999997</c:v>
                </c:pt>
                <c:pt idx="31">
                  <c:v>0.69650000000000001</c:v>
                </c:pt>
                <c:pt idx="32">
                  <c:v>0.6986</c:v>
                </c:pt>
                <c:pt idx="33">
                  <c:v>0.70369999999999999</c:v>
                </c:pt>
                <c:pt idx="34">
                  <c:v>0.70920000000000005</c:v>
                </c:pt>
                <c:pt idx="35">
                  <c:v>0.71489999999999998</c:v>
                </c:pt>
                <c:pt idx="36">
                  <c:v>0.72060000000000002</c:v>
                </c:pt>
                <c:pt idx="37">
                  <c:v>0.72599999999999998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F903-4CFA-A017-89655B806C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6849871"/>
        <c:axId val="136847951"/>
      </c:scatterChart>
      <c:valAx>
        <c:axId val="13684987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6847951"/>
        <c:crosses val="autoZero"/>
        <c:crossBetween val="midCat"/>
      </c:valAx>
      <c:valAx>
        <c:axId val="1368479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6849871"/>
        <c:crosses val="autoZero"/>
        <c:crossBetween val="midCat"/>
      </c:valAx>
    </c:plotArea>
    <c:plotVisOnly val="1"/>
    <c:dispBlanksAs val="gap"/>
    <c:showDLblsOverMax val="0"/>
    <c:extLst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Specific Heat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poly"/>
            <c:order val="2"/>
            <c:dispRSqr val="1"/>
            <c:dispEq val="1"/>
            <c:trendlineLbl>
              <c:layout>
                <c:manualLayout>
                  <c:x val="-0.28161329833770776"/>
                  <c:y val="-0.15159995625546807"/>
                </c:manualLayout>
              </c:layout>
              <c:numFmt formatCode="0.0000E+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AirProperties!$C$11:$C$13</c:f>
              <c:numCache>
                <c:formatCode>General</c:formatCode>
                <c:ptCount val="3"/>
                <c:pt idx="0">
                  <c:v>100</c:v>
                </c:pt>
                <c:pt idx="1">
                  <c:v>150</c:v>
                </c:pt>
                <c:pt idx="2">
                  <c:v>223.14999999999998</c:v>
                </c:pt>
              </c:numCache>
            </c:numRef>
          </c:xVal>
          <c:yVal>
            <c:numRef>
              <c:f>AirProperties!$E$11:$E$13</c:f>
              <c:numCache>
                <c:formatCode>General</c:formatCode>
                <c:ptCount val="3"/>
                <c:pt idx="0">
                  <c:v>1032</c:v>
                </c:pt>
                <c:pt idx="1">
                  <c:v>1012</c:v>
                </c:pt>
                <c:pt idx="2">
                  <c:v>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F95-4A43-9C7A-2888654823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6849871"/>
        <c:axId val="136847951"/>
      </c:scatterChart>
      <c:valAx>
        <c:axId val="13684987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6847951"/>
        <c:crosses val="autoZero"/>
        <c:crossBetween val="midCat"/>
      </c:valAx>
      <c:valAx>
        <c:axId val="1368479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684987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Specific Heat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poly"/>
            <c:order val="6"/>
            <c:dispRSqr val="1"/>
            <c:dispEq val="1"/>
            <c:trendlineLbl>
              <c:layout>
                <c:manualLayout>
                  <c:x val="2.7270778652668415E-2"/>
                  <c:y val="-2.3564814814814816E-2"/>
                </c:manualLayout>
              </c:layout>
              <c:numFmt formatCode="0.0000E+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AirProperties!$C$13:$C$49</c:f>
              <c:numCache>
                <c:formatCode>General</c:formatCode>
                <c:ptCount val="37"/>
                <c:pt idx="0">
                  <c:v>223.14999999999998</c:v>
                </c:pt>
                <c:pt idx="1">
                  <c:v>233.14999999999998</c:v>
                </c:pt>
                <c:pt idx="2">
                  <c:v>243.14999999999998</c:v>
                </c:pt>
                <c:pt idx="3">
                  <c:v>253.14999999999998</c:v>
                </c:pt>
                <c:pt idx="4">
                  <c:v>263.14999999999998</c:v>
                </c:pt>
                <c:pt idx="5">
                  <c:v>273.14999999999998</c:v>
                </c:pt>
                <c:pt idx="6">
                  <c:v>278.14999999999998</c:v>
                </c:pt>
                <c:pt idx="7">
                  <c:v>283.14999999999998</c:v>
                </c:pt>
                <c:pt idx="8">
                  <c:v>288.14999999999998</c:v>
                </c:pt>
                <c:pt idx="9">
                  <c:v>293.14999999999998</c:v>
                </c:pt>
                <c:pt idx="10">
                  <c:v>298.14999999999998</c:v>
                </c:pt>
                <c:pt idx="11">
                  <c:v>303.14999999999998</c:v>
                </c:pt>
                <c:pt idx="12">
                  <c:v>308.14999999999998</c:v>
                </c:pt>
                <c:pt idx="13">
                  <c:v>313.14999999999998</c:v>
                </c:pt>
                <c:pt idx="14">
                  <c:v>318.14999999999998</c:v>
                </c:pt>
                <c:pt idx="15">
                  <c:v>323.14999999999998</c:v>
                </c:pt>
                <c:pt idx="16">
                  <c:v>333.15</c:v>
                </c:pt>
                <c:pt idx="17">
                  <c:v>343.15</c:v>
                </c:pt>
                <c:pt idx="18">
                  <c:v>353.15</c:v>
                </c:pt>
                <c:pt idx="19">
                  <c:v>363.15</c:v>
                </c:pt>
                <c:pt idx="20">
                  <c:v>373.15</c:v>
                </c:pt>
                <c:pt idx="21">
                  <c:v>393.15</c:v>
                </c:pt>
                <c:pt idx="22">
                  <c:v>413.15</c:v>
                </c:pt>
                <c:pt idx="23">
                  <c:v>433.15</c:v>
                </c:pt>
                <c:pt idx="24">
                  <c:v>453.15</c:v>
                </c:pt>
                <c:pt idx="25">
                  <c:v>473.15</c:v>
                </c:pt>
                <c:pt idx="26">
                  <c:v>523.15</c:v>
                </c:pt>
                <c:pt idx="27">
                  <c:v>573.15</c:v>
                </c:pt>
                <c:pt idx="28">
                  <c:v>623.15</c:v>
                </c:pt>
                <c:pt idx="29">
                  <c:v>673.15</c:v>
                </c:pt>
                <c:pt idx="30">
                  <c:v>723.15</c:v>
                </c:pt>
                <c:pt idx="31">
                  <c:v>773.15</c:v>
                </c:pt>
                <c:pt idx="32">
                  <c:v>873.15</c:v>
                </c:pt>
                <c:pt idx="33">
                  <c:v>973.15</c:v>
                </c:pt>
                <c:pt idx="34">
                  <c:v>1073.1500000000001</c:v>
                </c:pt>
                <c:pt idx="35">
                  <c:v>1173.1500000000001</c:v>
                </c:pt>
                <c:pt idx="36">
                  <c:v>1273.1500000000001</c:v>
                </c:pt>
              </c:numCache>
            </c:numRef>
          </c:xVal>
          <c:yVal>
            <c:numRef>
              <c:f>AirProperties!$E$13:$E$49</c:f>
              <c:numCache>
                <c:formatCode>General</c:formatCode>
                <c:ptCount val="37"/>
                <c:pt idx="0">
                  <c:v>999</c:v>
                </c:pt>
                <c:pt idx="1">
                  <c:v>1002</c:v>
                </c:pt>
                <c:pt idx="2">
                  <c:v>1004</c:v>
                </c:pt>
                <c:pt idx="3">
                  <c:v>1005</c:v>
                </c:pt>
                <c:pt idx="4">
                  <c:v>1006</c:v>
                </c:pt>
                <c:pt idx="5">
                  <c:v>1006</c:v>
                </c:pt>
                <c:pt idx="6">
                  <c:v>1006</c:v>
                </c:pt>
                <c:pt idx="7">
                  <c:v>1006</c:v>
                </c:pt>
                <c:pt idx="8">
                  <c:v>1007</c:v>
                </c:pt>
                <c:pt idx="9">
                  <c:v>1007</c:v>
                </c:pt>
                <c:pt idx="10">
                  <c:v>1007</c:v>
                </c:pt>
                <c:pt idx="11">
                  <c:v>1007</c:v>
                </c:pt>
                <c:pt idx="12">
                  <c:v>1007</c:v>
                </c:pt>
                <c:pt idx="13">
                  <c:v>1007</c:v>
                </c:pt>
                <c:pt idx="14">
                  <c:v>1007</c:v>
                </c:pt>
                <c:pt idx="15">
                  <c:v>1007</c:v>
                </c:pt>
                <c:pt idx="16">
                  <c:v>1007</c:v>
                </c:pt>
                <c:pt idx="17">
                  <c:v>1007</c:v>
                </c:pt>
                <c:pt idx="18">
                  <c:v>1008</c:v>
                </c:pt>
                <c:pt idx="19">
                  <c:v>1008</c:v>
                </c:pt>
                <c:pt idx="20">
                  <c:v>1009</c:v>
                </c:pt>
                <c:pt idx="21">
                  <c:v>1011</c:v>
                </c:pt>
                <c:pt idx="22">
                  <c:v>1013</c:v>
                </c:pt>
                <c:pt idx="23">
                  <c:v>1016</c:v>
                </c:pt>
                <c:pt idx="24">
                  <c:v>1019</c:v>
                </c:pt>
                <c:pt idx="25">
                  <c:v>1023</c:v>
                </c:pt>
                <c:pt idx="26">
                  <c:v>1033</c:v>
                </c:pt>
                <c:pt idx="27">
                  <c:v>1044</c:v>
                </c:pt>
                <c:pt idx="28">
                  <c:v>1056</c:v>
                </c:pt>
                <c:pt idx="29">
                  <c:v>1069</c:v>
                </c:pt>
                <c:pt idx="30">
                  <c:v>1081</c:v>
                </c:pt>
                <c:pt idx="31">
                  <c:v>1093</c:v>
                </c:pt>
                <c:pt idx="32">
                  <c:v>1115</c:v>
                </c:pt>
                <c:pt idx="33">
                  <c:v>1135</c:v>
                </c:pt>
                <c:pt idx="34">
                  <c:v>1153</c:v>
                </c:pt>
                <c:pt idx="35">
                  <c:v>1169</c:v>
                </c:pt>
                <c:pt idx="36">
                  <c:v>1184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635-44DD-AE5D-468F47959A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6849871"/>
        <c:axId val="136847951"/>
      </c:scatterChart>
      <c:valAx>
        <c:axId val="13684987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6847951"/>
        <c:crosses val="autoZero"/>
        <c:crossBetween val="midCat"/>
      </c:valAx>
      <c:valAx>
        <c:axId val="1368479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684987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7.xml"/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289560</xdr:colOff>
      <xdr:row>7</xdr:row>
      <xdr:rowOff>19050</xdr:rowOff>
    </xdr:from>
    <xdr:to>
      <xdr:col>17</xdr:col>
      <xdr:colOff>594360</xdr:colOff>
      <xdr:row>20</xdr:row>
      <xdr:rowOff>41910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0685537-214A-032A-FA2D-89CD2C3A32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297180</xdr:colOff>
      <xdr:row>20</xdr:row>
      <xdr:rowOff>99060</xdr:rowOff>
    </xdr:from>
    <xdr:to>
      <xdr:col>17</xdr:col>
      <xdr:colOff>601980</xdr:colOff>
      <xdr:row>35</xdr:row>
      <xdr:rowOff>99060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98109D2-5731-4F3A-A992-7E010BFA4F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312420</xdr:colOff>
      <xdr:row>35</xdr:row>
      <xdr:rowOff>152400</xdr:rowOff>
    </xdr:from>
    <xdr:to>
      <xdr:col>18</xdr:col>
      <xdr:colOff>7620</xdr:colOff>
      <xdr:row>48</xdr:row>
      <xdr:rowOff>152400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2FA86EF6-7E52-4AA1-AF91-C35B6009FE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320040</xdr:colOff>
      <xdr:row>49</xdr:row>
      <xdr:rowOff>15240</xdr:rowOff>
    </xdr:from>
    <xdr:to>
      <xdr:col>18</xdr:col>
      <xdr:colOff>15240</xdr:colOff>
      <xdr:row>62</xdr:row>
      <xdr:rowOff>15240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D90DDFC7-3CE0-445A-B0D4-BDD6A8CCF1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297180</xdr:colOff>
      <xdr:row>62</xdr:row>
      <xdr:rowOff>91440</xdr:rowOff>
    </xdr:from>
    <xdr:to>
      <xdr:col>17</xdr:col>
      <xdr:colOff>601980</xdr:colOff>
      <xdr:row>77</xdr:row>
      <xdr:rowOff>91440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95D86963-2502-46FA-8DBF-DA41057E7BA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297180</xdr:colOff>
      <xdr:row>77</xdr:row>
      <xdr:rowOff>175260</xdr:rowOff>
    </xdr:from>
    <xdr:to>
      <xdr:col>17</xdr:col>
      <xdr:colOff>601980</xdr:colOff>
      <xdr:row>90</xdr:row>
      <xdr:rowOff>175260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742CE6D1-A917-44E1-A152-E6DA7DCD4F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10</xdr:col>
      <xdr:colOff>281940</xdr:colOff>
      <xdr:row>91</xdr:row>
      <xdr:rowOff>68580</xdr:rowOff>
    </xdr:from>
    <xdr:to>
      <xdr:col>17</xdr:col>
      <xdr:colOff>586740</xdr:colOff>
      <xdr:row>106</xdr:row>
      <xdr:rowOff>68580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4207C3DB-2278-47B9-A23B-5F4C9346E1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18</xdr:col>
      <xdr:colOff>30480</xdr:colOff>
      <xdr:row>20</xdr:row>
      <xdr:rowOff>99060</xdr:rowOff>
    </xdr:from>
    <xdr:to>
      <xdr:col>25</xdr:col>
      <xdr:colOff>335280</xdr:colOff>
      <xdr:row>35</xdr:row>
      <xdr:rowOff>99060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815A41E3-9E85-4883-B5F3-9574315952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25</xdr:col>
      <xdr:colOff>381000</xdr:colOff>
      <xdr:row>20</xdr:row>
      <xdr:rowOff>106680</xdr:rowOff>
    </xdr:from>
    <xdr:to>
      <xdr:col>33</xdr:col>
      <xdr:colOff>76200</xdr:colOff>
      <xdr:row>35</xdr:row>
      <xdr:rowOff>106680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0C6955A9-0CDB-4BCA-A90E-96510732A3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1242060</xdr:colOff>
      <xdr:row>11</xdr:row>
      <xdr:rowOff>26670</xdr:rowOff>
    </xdr:from>
    <xdr:to>
      <xdr:col>12</xdr:col>
      <xdr:colOff>487680</xdr:colOff>
      <xdr:row>26</xdr:row>
      <xdr:rowOff>26670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0843FA5-267A-4F0C-8BCB-165D5AD5E6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1211580</xdr:colOff>
      <xdr:row>27</xdr:row>
      <xdr:rowOff>129540</xdr:rowOff>
    </xdr:from>
    <xdr:to>
      <xdr:col>12</xdr:col>
      <xdr:colOff>457200</xdr:colOff>
      <xdr:row>42</xdr:row>
      <xdr:rowOff>129540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9CF35EE-19FB-4A88-80EC-3A5B52593E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1234440</xdr:colOff>
      <xdr:row>43</xdr:row>
      <xdr:rowOff>121920</xdr:rowOff>
    </xdr:from>
    <xdr:to>
      <xdr:col>12</xdr:col>
      <xdr:colOff>480060</xdr:colOff>
      <xdr:row>58</xdr:row>
      <xdr:rowOff>121920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67F1951B-6CE1-45B0-AFFE-AA092E91D6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1211580</xdr:colOff>
      <xdr:row>59</xdr:row>
      <xdr:rowOff>114300</xdr:rowOff>
    </xdr:from>
    <xdr:to>
      <xdr:col>12</xdr:col>
      <xdr:colOff>457200</xdr:colOff>
      <xdr:row>74</xdr:row>
      <xdr:rowOff>114300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626CB459-90DC-437D-A822-C53A299210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1211580</xdr:colOff>
      <xdr:row>75</xdr:row>
      <xdr:rowOff>83820</xdr:rowOff>
    </xdr:from>
    <xdr:to>
      <xdr:col>12</xdr:col>
      <xdr:colOff>457200</xdr:colOff>
      <xdr:row>90</xdr:row>
      <xdr:rowOff>83820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BBA7970A-2DCE-4A40-8ABE-42109A24772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1203960</xdr:colOff>
      <xdr:row>91</xdr:row>
      <xdr:rowOff>30480</xdr:rowOff>
    </xdr:from>
    <xdr:to>
      <xdr:col>12</xdr:col>
      <xdr:colOff>449580</xdr:colOff>
      <xdr:row>106</xdr:row>
      <xdr:rowOff>30480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9DB99247-16B4-40AF-A7FB-7AD44FC89D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7</xdr:col>
      <xdr:colOff>1219200</xdr:colOff>
      <xdr:row>106</xdr:row>
      <xdr:rowOff>160020</xdr:rowOff>
    </xdr:from>
    <xdr:to>
      <xdr:col>12</xdr:col>
      <xdr:colOff>464820</xdr:colOff>
      <xdr:row>121</xdr:row>
      <xdr:rowOff>160020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1641B7CE-A686-405C-8559-9C22D1B8CE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7</xdr:col>
      <xdr:colOff>1219200</xdr:colOff>
      <xdr:row>122</xdr:row>
      <xdr:rowOff>144780</xdr:rowOff>
    </xdr:from>
    <xdr:to>
      <xdr:col>12</xdr:col>
      <xdr:colOff>464820</xdr:colOff>
      <xdr:row>137</xdr:row>
      <xdr:rowOff>144780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69643056-9D8A-4CFC-9D31-A4055CD54C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www.me.psu.edu/cimbala/me433/Links/Table_A_9_CC_Properties_of_Air.pdf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s://www.engineersedge.com/physics/water__density_viscosity_specific_weight_13146.h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46E878-8883-4F21-8213-46EE346BA80A}">
  <dimension ref="A1:G29"/>
  <sheetViews>
    <sheetView tabSelected="1" zoomScaleNormal="100" workbookViewId="0">
      <selection activeCell="F8" sqref="F8"/>
    </sheetView>
  </sheetViews>
  <sheetFormatPr defaultRowHeight="14.4" x14ac:dyDescent="0.3"/>
  <cols>
    <col min="1" max="1" width="42.44140625" customWidth="1"/>
    <col min="2" max="3" width="12" bestFit="1" customWidth="1"/>
    <col min="4" max="4" width="12" customWidth="1"/>
    <col min="5" max="5" width="27.88671875" bestFit="1" customWidth="1"/>
    <col min="6" max="6" width="29.109375" bestFit="1" customWidth="1"/>
    <col min="7" max="7" width="33.21875" bestFit="1" customWidth="1"/>
    <col min="8" max="8" width="12" bestFit="1" customWidth="1"/>
    <col min="9" max="9" width="11" bestFit="1" customWidth="1"/>
    <col min="10" max="12" width="12" bestFit="1" customWidth="1"/>
  </cols>
  <sheetData>
    <row r="1" spans="1:7" x14ac:dyDescent="0.3">
      <c r="B1" s="37" t="s">
        <v>54</v>
      </c>
      <c r="C1" s="38" t="s">
        <v>0</v>
      </c>
      <c r="F1" s="35" t="s">
        <v>6</v>
      </c>
      <c r="G1" s="36" t="s">
        <v>53</v>
      </c>
    </row>
    <row r="2" spans="1:7" x14ac:dyDescent="0.3">
      <c r="A2" s="18" t="s">
        <v>27</v>
      </c>
      <c r="B2" s="24">
        <v>43.05</v>
      </c>
      <c r="C2" s="28"/>
      <c r="E2" s="19" t="s">
        <v>42</v>
      </c>
      <c r="F2" s="33">
        <f>1/B5</f>
        <v>3.3540164346805303E-3</v>
      </c>
      <c r="G2" s="34">
        <f>(-0.0000000000060904)*(B5^4) + (0.0000000084518)*(B5^3) - (0.0000044093)*(B5^2) + (0.0010308)*(B5) - (0.090989)</f>
        <v>2.6257036452649596E-4</v>
      </c>
    </row>
    <row r="3" spans="1:7" x14ac:dyDescent="0.3">
      <c r="A3" s="18" t="s">
        <v>28</v>
      </c>
      <c r="B3" s="24">
        <v>25</v>
      </c>
      <c r="C3" s="28"/>
      <c r="E3" s="19" t="s">
        <v>43</v>
      </c>
      <c r="F3" s="33">
        <f>IF(B3&lt;=-50,(0.001805)*(B5^2) - (0.85124)*(B5) + (1099.1),(-0.0000000000000030055)*(B5^6) + (0.000000000013883)*(B5^5) - (0.000000025201)*(B5^4) + (0.000022509)*(B5^3) - (0.01007)*(B5^2) + (2.2064)*(B5) + (815.57))</f>
        <v>1006.2780910881881</v>
      </c>
      <c r="G3" s="34">
        <f>(-0.000000042187)*(B5^5) + (0.000071394)*(B5^4) - (0.048247)*(B5^3) + (16.284)*(B5^2) - (2745.6)*(B5) + (189240)</f>
        <v>4227.9118431834504</v>
      </c>
    </row>
    <row r="4" spans="1:7" x14ac:dyDescent="0.3">
      <c r="B4" s="32"/>
      <c r="C4" s="28"/>
      <c r="E4" s="19" t="s">
        <v>44</v>
      </c>
      <c r="F4" s="33">
        <f>(0.0000000000060641)*(B5^3) - (0.000000032252)*(B5^2) + (0.00009261)*(B5) + (0.00058961)</f>
        <v>2.5495011160128415E-2</v>
      </c>
      <c r="G4" s="34">
        <f>(-0.0000092455)*(B5^2) + (0.0071598)*(B5) - (0.70522)</f>
        <v>0.60761023227625022</v>
      </c>
    </row>
    <row r="5" spans="1:7" x14ac:dyDescent="0.3">
      <c r="A5" s="19" t="s">
        <v>41</v>
      </c>
      <c r="B5" s="7">
        <f>B3+273.15</f>
        <v>298.14999999999998</v>
      </c>
      <c r="C5" s="28"/>
      <c r="E5" s="19" t="s">
        <v>45</v>
      </c>
      <c r="F5" s="33">
        <f>(-0.000000000000052324)*(B5^3) + (0.00000000018976)*(B5^2) + (0.0000000339)*(B5) - (0.000003888)</f>
        <v>2.1700927851894942E-5</v>
      </c>
      <c r="G5" s="34">
        <f>(-0.0000000000020792)*(B5^2) + (0.0000000016938)*(B5) - (0.00000017448)</f>
        <v>1.4569926593800002E-7</v>
      </c>
    </row>
    <row r="6" spans="1:7" x14ac:dyDescent="0.3">
      <c r="A6" s="21" t="s">
        <v>30</v>
      </c>
      <c r="B6" s="22">
        <f>386.4*0.0254</f>
        <v>9.8145599999999984</v>
      </c>
      <c r="C6" s="28"/>
      <c r="E6" s="19" t="s">
        <v>46</v>
      </c>
      <c r="F6" s="33">
        <f>(0.00000000000001393)*(B5^3) - (0.000000000043513)*(B5^2) + (0.000000070159)*(B5) + (0.00000098528)</f>
        <v>1.8404361141440461E-5</v>
      </c>
      <c r="G6" s="34">
        <f>(0.000000000031901)*(B5^4) - (0.00000004387)*(B5^3) + (0.000022658)*(B5^2) - (0.0052148)*(B5) + (0.45218)</f>
        <v>9.0575523050828721E-4</v>
      </c>
    </row>
    <row r="7" spans="1:7" x14ac:dyDescent="0.3">
      <c r="A7" s="14"/>
      <c r="B7" s="31"/>
      <c r="C7" s="28"/>
      <c r="E7" s="19" t="s">
        <v>47</v>
      </c>
      <c r="F7" s="33">
        <f>(-0.000000000000022928)*(B5^3) + (0.00000000011574)*(B5^2) + (0.000000028239)*(B5) - (0.0000024125)</f>
        <v>1.5687808627349495E-5</v>
      </c>
      <c r="G7" s="34">
        <f>(0.000000000000032225)*(B5^4) - (0.0000000000443)*(B5^3) + (0.000000022872)*(B5^2) - (0.0000052617)*(B5) + (0.000456)</f>
        <v>9.294370032666803E-7</v>
      </c>
    </row>
    <row r="8" spans="1:7" x14ac:dyDescent="0.3">
      <c r="A8" s="3" t="s">
        <v>34</v>
      </c>
      <c r="B8" s="32"/>
      <c r="C8" s="28"/>
      <c r="E8" s="19" t="s">
        <v>8</v>
      </c>
      <c r="F8" s="33">
        <f>(F3*F6)/F4</f>
        <v>0.7264129158754622</v>
      </c>
      <c r="G8" s="34">
        <f xml:space="preserve"> (0.00000028488)*(B5^4) - (0.00039115)*(B5^3) + (0.20161)*(B5^2) - (46.277)*(B5) + (3997.4)</f>
        <v>5.9757378575654911</v>
      </c>
    </row>
    <row r="9" spans="1:7" x14ac:dyDescent="0.3">
      <c r="A9" s="18" t="s">
        <v>29</v>
      </c>
      <c r="B9" s="25">
        <v>24.6</v>
      </c>
      <c r="C9" s="29"/>
    </row>
    <row r="10" spans="1:7" x14ac:dyDescent="0.3">
      <c r="A10" s="5" t="s">
        <v>26</v>
      </c>
      <c r="B10" s="20">
        <f>(B6*F2*((B2+273.15)-B5)*((B9/1000)^3))/(F7*F5)</f>
        <v>25982.322098063349</v>
      </c>
      <c r="C10" s="20">
        <f>(B6*G2*((B2+273.15)-B5)*((B9/1000)^3))/(G7*G5)</f>
        <v>5113541.0470524896</v>
      </c>
    </row>
    <row r="11" spans="1:7" x14ac:dyDescent="0.3">
      <c r="A11" s="5" t="s">
        <v>32</v>
      </c>
      <c r="B11" s="20">
        <f>(0.825+(0.387*(B10^(1/6)))/((1+(0.492/F8)^(9/16))^(8/27)))^(2)</f>
        <v>6.7267048609463345</v>
      </c>
      <c r="C11" s="20">
        <f>(0.825+(0.387*(C10^(1/6)))/((1+(0.492/G8)^(9/16))^(8/27)))^(2)</f>
        <v>31.189375606772931</v>
      </c>
    </row>
    <row r="12" spans="1:7" x14ac:dyDescent="0.3">
      <c r="A12" s="5" t="s">
        <v>33</v>
      </c>
      <c r="B12" s="20">
        <f>0.68+(0.67*(B10^(1/4)))/((1+(0.492/F8)^(9/16))^(4/9))</f>
        <v>7.2255900598937863</v>
      </c>
      <c r="C12" s="20">
        <f>0.68+(0.67*(C10^(1/4)))/((1+(0.492/G8)^(9/16))^(4/9))</f>
        <v>29.579070273452384</v>
      </c>
    </row>
    <row r="13" spans="1:7" x14ac:dyDescent="0.3">
      <c r="A13" s="23" t="s">
        <v>31</v>
      </c>
      <c r="B13" s="26">
        <f>IF(B10&lt;=1000000000,B12*F4/(B9/1000),B11*F4/(B9/1000))</f>
        <v>7.4884755778660583</v>
      </c>
      <c r="C13" s="26">
        <f>IF(C10&lt;=1000000000,C12*G4/(B9/1000),C11*G4/(B9/1000))</f>
        <v>730.59129103121677</v>
      </c>
    </row>
    <row r="14" spans="1:7" x14ac:dyDescent="0.3">
      <c r="B14" s="32"/>
      <c r="C14" s="28"/>
    </row>
    <row r="15" spans="1:7" x14ac:dyDescent="0.3">
      <c r="A15" s="3" t="s">
        <v>35</v>
      </c>
      <c r="B15" s="32"/>
      <c r="C15" s="28"/>
    </row>
    <row r="16" spans="1:7" x14ac:dyDescent="0.3">
      <c r="A16" s="3" t="s">
        <v>36</v>
      </c>
      <c r="C16" s="28"/>
    </row>
    <row r="17" spans="1:4" x14ac:dyDescent="0.3">
      <c r="A17" s="18" t="s">
        <v>29</v>
      </c>
      <c r="B17" s="25">
        <v>100</v>
      </c>
      <c r="C17" s="29"/>
      <c r="D17" s="14"/>
    </row>
    <row r="18" spans="1:4" x14ac:dyDescent="0.3">
      <c r="A18" s="5" t="s">
        <v>26</v>
      </c>
      <c r="B18" s="20">
        <f>(B6*F2*((B2+273.15)-B5)*((B17/1000)^3))/(F7*F5)</f>
        <v>1745310.257131713</v>
      </c>
      <c r="C18" s="20">
        <f>(B6*G2*((B2+273.15)-B5)*((B17/1000)^3))/(G7*G5)</f>
        <v>343491840.56762856</v>
      </c>
    </row>
    <row r="19" spans="1:4" x14ac:dyDescent="0.3">
      <c r="A19" s="5" t="s">
        <v>37</v>
      </c>
      <c r="B19" s="20">
        <f>0.54*(B18^(1/4))</f>
        <v>19.627361437902394</v>
      </c>
      <c r="C19" s="20">
        <f>0.54*(C18^(1/4))</f>
        <v>73.514476018646491</v>
      </c>
    </row>
    <row r="20" spans="1:4" x14ac:dyDescent="0.3">
      <c r="A20" s="5" t="s">
        <v>38</v>
      </c>
      <c r="B20" s="20">
        <f>0.15*(B18^(1/3))</f>
        <v>18.059905468028266</v>
      </c>
      <c r="C20" s="20">
        <f>0.15*(C18^(1/3))</f>
        <v>105.05016384338587</v>
      </c>
    </row>
    <row r="21" spans="1:4" x14ac:dyDescent="0.3">
      <c r="A21" s="23" t="s">
        <v>31</v>
      </c>
      <c r="B21" s="26">
        <f>IF(B18&lt;=10000000,B19*F4/(B17/1000),B20*F4/(B17/1000))</f>
        <v>5.0039979890319559</v>
      </c>
      <c r="C21" s="26">
        <f>IF(C18&lt;=10000000,C19*G4/(B17/1000),C20*G4/(B17/1000))</f>
        <v>638.29554453537833</v>
      </c>
    </row>
    <row r="22" spans="1:4" x14ac:dyDescent="0.3">
      <c r="B22" s="30" t="str">
        <f>IF(B18&lt;1000,"Below Range",IF(B18&gt;100000000000,"Above Range","Within Range"))</f>
        <v>Within Range</v>
      </c>
      <c r="C22" s="30" t="str">
        <f>IF(C18&lt;1000,"Below Range",IF(C18&gt;100000000000,"Above Range","Within Range"))</f>
        <v>Within Range</v>
      </c>
    </row>
    <row r="23" spans="1:4" x14ac:dyDescent="0.3">
      <c r="A23" s="3" t="s">
        <v>39</v>
      </c>
      <c r="C23" s="28"/>
    </row>
    <row r="24" spans="1:4" x14ac:dyDescent="0.3">
      <c r="A24" s="18" t="s">
        <v>29</v>
      </c>
      <c r="B24" s="25">
        <v>100</v>
      </c>
      <c r="C24" s="28"/>
    </row>
    <row r="25" spans="1:4" x14ac:dyDescent="0.3">
      <c r="A25" s="5" t="s">
        <v>26</v>
      </c>
      <c r="B25" s="20">
        <f>(B6*F2*((B2+273.15)-B5)*((B24/1000)^3))/(F7*F5)</f>
        <v>1745310.257131713</v>
      </c>
      <c r="C25" s="20">
        <f>(B6*G2*((B2+273.15)-B5)*((B24/1000)^3))/(G7*G5)</f>
        <v>343491840.56762856</v>
      </c>
    </row>
    <row r="26" spans="1:4" x14ac:dyDescent="0.3">
      <c r="A26" s="5" t="s">
        <v>40</v>
      </c>
      <c r="B26" s="20">
        <f>0.27*(B25^(1/4))</f>
        <v>9.813680718951197</v>
      </c>
      <c r="C26" s="20">
        <f>0.27*(C25^(1/4))</f>
        <v>36.757238009323245</v>
      </c>
    </row>
    <row r="27" spans="1:4" x14ac:dyDescent="0.3">
      <c r="A27" s="23" t="s">
        <v>31</v>
      </c>
      <c r="B27" s="27">
        <f>B26*F4/(B24/1000)</f>
        <v>2.501998994515978</v>
      </c>
      <c r="C27" s="27">
        <f>C26*G4/(B24/1000)</f>
        <v>223.3407392467831</v>
      </c>
    </row>
    <row r="28" spans="1:4" x14ac:dyDescent="0.3">
      <c r="B28" s="2" t="str">
        <f>IF(B25&lt;100000,"Below Range",IF(B25&gt;10000000000,"Above Range","Within Range"))</f>
        <v>Within Range</v>
      </c>
      <c r="C28" s="2" t="str">
        <f>IF(C25&lt;100000,"Below Range",IF(C25&gt;10000000000,"Above Range","Within Range"))</f>
        <v>Within Range</v>
      </c>
    </row>
    <row r="29" spans="1:4" x14ac:dyDescent="0.3">
      <c r="B29" s="32"/>
      <c r="C29" s="28"/>
    </row>
  </sheetData>
  <conditionalFormatting sqref="B22:C22 B28:C28">
    <cfRule type="containsText" dxfId="2" priority="1" operator="containsText" text="Within">
      <formula>NOT(ISERROR(SEARCH("Within",B22)))</formula>
    </cfRule>
    <cfRule type="containsText" dxfId="1" priority="2" operator="containsText" text="Above">
      <formula>NOT(ISERROR(SEARCH("Above",B22)))</formula>
    </cfRule>
    <cfRule type="containsText" dxfId="0" priority="3" operator="containsText" text="Below">
      <formula>NOT(ISERROR(SEARCH("Below",B22)))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02E81A-71BD-46A1-A093-8B988E70F7E0}">
  <dimension ref="B1:L94"/>
  <sheetViews>
    <sheetView workbookViewId="0">
      <selection activeCell="L5" sqref="L5"/>
    </sheetView>
  </sheetViews>
  <sheetFormatPr defaultRowHeight="14.4" x14ac:dyDescent="0.3"/>
  <cols>
    <col min="3" max="3" width="8" bestFit="1" customWidth="1"/>
    <col min="4" max="4" width="9" bestFit="1" customWidth="1"/>
    <col min="5" max="5" width="11.5546875" bestFit="1" customWidth="1"/>
    <col min="6" max="6" width="11.109375" bestFit="1" customWidth="1"/>
    <col min="7" max="9" width="12" bestFit="1" customWidth="1"/>
    <col min="10" max="10" width="8.21875" bestFit="1" customWidth="1"/>
  </cols>
  <sheetData>
    <row r="1" spans="2:12" x14ac:dyDescent="0.3">
      <c r="B1" s="6" t="s">
        <v>16</v>
      </c>
    </row>
    <row r="2" spans="2:12" x14ac:dyDescent="0.3">
      <c r="B2" t="s">
        <v>5</v>
      </c>
    </row>
    <row r="3" spans="2:12" x14ac:dyDescent="0.3">
      <c r="B3" t="s">
        <v>6</v>
      </c>
    </row>
    <row r="5" spans="2:12" ht="28.8" x14ac:dyDescent="0.3">
      <c r="B5" s="17" t="s">
        <v>14</v>
      </c>
      <c r="C5" s="17" t="s">
        <v>22</v>
      </c>
      <c r="D5" s="17" t="s">
        <v>15</v>
      </c>
      <c r="E5" s="17" t="s">
        <v>13</v>
      </c>
      <c r="F5" s="17" t="s">
        <v>12</v>
      </c>
      <c r="G5" s="17" t="s">
        <v>11</v>
      </c>
      <c r="H5" s="17" t="s">
        <v>10</v>
      </c>
      <c r="I5" s="17" t="s">
        <v>9</v>
      </c>
      <c r="J5" s="17" t="s">
        <v>8</v>
      </c>
    </row>
    <row r="6" spans="2:12" x14ac:dyDescent="0.3">
      <c r="B6" s="1" t="s">
        <v>17</v>
      </c>
      <c r="C6" s="1" t="s">
        <v>23</v>
      </c>
      <c r="D6" s="1" t="s">
        <v>18</v>
      </c>
      <c r="E6" s="1" t="s">
        <v>19</v>
      </c>
      <c r="F6" s="1" t="s">
        <v>20</v>
      </c>
      <c r="G6" s="1" t="s">
        <v>21</v>
      </c>
      <c r="H6" s="1" t="s">
        <v>25</v>
      </c>
      <c r="I6" s="1" t="s">
        <v>24</v>
      </c>
      <c r="J6" s="1" t="s">
        <v>7</v>
      </c>
    </row>
    <row r="7" spans="2:12" x14ac:dyDescent="0.3">
      <c r="B7" s="2">
        <v>30</v>
      </c>
      <c r="C7" s="2">
        <f>B7+273.15</f>
        <v>303.14999999999998</v>
      </c>
      <c r="D7" s="2">
        <f>353.52*(C7^(-1))</f>
        <v>1.1661553686293915</v>
      </c>
      <c r="E7" s="2">
        <f>IF(B7&lt;=-50,(0.001805)*(C7^2) - (0.85124)*(C7) + (1099.1),(-0.0000000000000030055)*(C7^6) + (0.000000000013883)*(C7^5) - (0.000000025201)*(C7^4) + (0.000022509)*(C7^3) - (0.01007)*(C7^2) + (2.2064)*(C7) + (815.57))</f>
        <v>1006.4707831278758</v>
      </c>
      <c r="F7" s="2">
        <f>(0.0000000000060641)*(C7^3) - (0.000000032252)*(C7^2) + (0.00009261)*(C7) + (0.00058961)</f>
        <v>2.5869317760047774E-2</v>
      </c>
      <c r="G7" s="2">
        <f>(-0.000000000000052324)*(C7^3) + (0.00000000018976)*(C7^2) + (0.0000000339)*(C7) - (0.000003888)</f>
        <v>2.2369995829766591E-5</v>
      </c>
      <c r="H7" s="2">
        <f>(0.00000000000001393)*(C7^3) - (0.000000000043513)*(C7^2) + (0.000000070159)*(C7) + (0.00000098528)</f>
        <v>1.8643221821034337E-5</v>
      </c>
      <c r="I7" s="2">
        <f>(-0.000000000000022928)*(C7^3) + (0.00000000011574)*(C7^2) + (0.000000028239)*(C7) - (0.0000024125)</f>
        <v>1.6145888146743296E-5</v>
      </c>
      <c r="J7" s="2">
        <f>(E7*H7)/F7</f>
        <v>0.72533254414701975</v>
      </c>
    </row>
    <row r="9" spans="2:12" ht="41.4" customHeight="1" x14ac:dyDescent="0.3">
      <c r="B9" s="17" t="s">
        <v>14</v>
      </c>
      <c r="C9" s="17" t="s">
        <v>22</v>
      </c>
      <c r="D9" s="17" t="s">
        <v>15</v>
      </c>
      <c r="E9" s="17" t="s">
        <v>13</v>
      </c>
      <c r="F9" s="17" t="s">
        <v>12</v>
      </c>
      <c r="G9" s="17" t="s">
        <v>11</v>
      </c>
      <c r="H9" s="17" t="s">
        <v>10</v>
      </c>
      <c r="I9" s="17" t="s">
        <v>9</v>
      </c>
      <c r="J9" s="17" t="s">
        <v>8</v>
      </c>
    </row>
    <row r="10" spans="2:12" x14ac:dyDescent="0.3">
      <c r="B10" s="1" t="s">
        <v>17</v>
      </c>
      <c r="C10" s="1" t="s">
        <v>23</v>
      </c>
      <c r="D10" s="1" t="s">
        <v>18</v>
      </c>
      <c r="E10" s="1" t="s">
        <v>19</v>
      </c>
      <c r="F10" s="1" t="s">
        <v>20</v>
      </c>
      <c r="G10" s="1" t="s">
        <v>21</v>
      </c>
      <c r="H10" s="1" t="s">
        <v>25</v>
      </c>
      <c r="I10" s="1" t="s">
        <v>24</v>
      </c>
      <c r="J10" s="1" t="s">
        <v>7</v>
      </c>
    </row>
    <row r="11" spans="2:12" x14ac:dyDescent="0.3">
      <c r="B11" s="41">
        <f>C11-273.15</f>
        <v>-173.14999999999998</v>
      </c>
      <c r="C11" s="41">
        <v>100</v>
      </c>
      <c r="D11" s="41">
        <v>3.5562</v>
      </c>
      <c r="E11" s="41">
        <v>1032</v>
      </c>
      <c r="F11" s="42">
        <f>0.00934</f>
        <v>9.3399999999999993E-3</v>
      </c>
      <c r="G11" s="43">
        <v>2.5399999999999998E-6</v>
      </c>
      <c r="H11" s="43">
        <v>7.17E-6</v>
      </c>
      <c r="I11" s="43">
        <v>1.9999999999999999E-6</v>
      </c>
      <c r="J11" s="42">
        <f>I11/G11</f>
        <v>0.78740157480314965</v>
      </c>
    </row>
    <row r="12" spans="2:12" x14ac:dyDescent="0.3">
      <c r="B12" s="1">
        <f>C12-273.15</f>
        <v>-123.14999999999998</v>
      </c>
      <c r="C12" s="2">
        <v>150</v>
      </c>
      <c r="D12" s="2">
        <v>2.3363999999999998</v>
      </c>
      <c r="E12" s="2">
        <v>1012</v>
      </c>
      <c r="F12" s="2">
        <f>0.0138</f>
        <v>1.38E-2</v>
      </c>
      <c r="G12" s="16">
        <v>5.84E-6</v>
      </c>
      <c r="H12" s="16">
        <v>1.0339999999999999E-5</v>
      </c>
      <c r="I12" s="16">
        <v>4.4259999999999996E-6</v>
      </c>
      <c r="J12" s="42">
        <f>I12/G12</f>
        <v>0.75787671232876708</v>
      </c>
      <c r="K12" s="10"/>
      <c r="L12" s="10"/>
    </row>
    <row r="13" spans="2:12" x14ac:dyDescent="0.3">
      <c r="B13" s="2">
        <v>-50</v>
      </c>
      <c r="C13" s="2">
        <f t="shared" ref="C13:C49" si="0">B13+273.15</f>
        <v>223.14999999999998</v>
      </c>
      <c r="D13" s="2">
        <v>1.5820000000000001</v>
      </c>
      <c r="E13" s="2">
        <v>999</v>
      </c>
      <c r="F13" s="2">
        <v>1.9789999999999999E-2</v>
      </c>
      <c r="G13" s="16">
        <v>1.252E-5</v>
      </c>
      <c r="H13" s="16">
        <v>1.4739999999999999E-5</v>
      </c>
      <c r="I13" s="16">
        <v>9.3190000000000001E-6</v>
      </c>
      <c r="J13" s="2">
        <v>0.74399999999999999</v>
      </c>
      <c r="K13" s="10"/>
      <c r="L13" s="10"/>
    </row>
    <row r="14" spans="2:12" x14ac:dyDescent="0.3">
      <c r="B14" s="2">
        <v>-40</v>
      </c>
      <c r="C14" s="2">
        <f t="shared" si="0"/>
        <v>233.14999999999998</v>
      </c>
      <c r="D14" s="2">
        <v>1.514</v>
      </c>
      <c r="E14" s="2">
        <v>1002</v>
      </c>
      <c r="F14" s="2">
        <v>2.0570000000000001E-2</v>
      </c>
      <c r="G14" s="16">
        <v>1.3560000000000001E-5</v>
      </c>
      <c r="H14" s="16">
        <v>1.5270000000000001E-5</v>
      </c>
      <c r="I14" s="16">
        <v>1.008E-5</v>
      </c>
      <c r="J14" s="2">
        <v>0.74360000000000004</v>
      </c>
      <c r="K14" s="10"/>
      <c r="L14" s="10"/>
    </row>
    <row r="15" spans="2:12" x14ac:dyDescent="0.3">
      <c r="B15" s="2">
        <v>-30</v>
      </c>
      <c r="C15" s="2">
        <f t="shared" si="0"/>
        <v>243.14999999999998</v>
      </c>
      <c r="D15" s="2">
        <v>1.4510000000000001</v>
      </c>
      <c r="E15" s="2">
        <v>1004</v>
      </c>
      <c r="F15" s="2">
        <v>2.1340000000000001E-2</v>
      </c>
      <c r="G15" s="16">
        <v>1.465E-5</v>
      </c>
      <c r="H15" s="16">
        <v>1.579E-5</v>
      </c>
      <c r="I15" s="16">
        <v>1.0869999999999999E-5</v>
      </c>
      <c r="J15" s="2">
        <v>0.74250000000000005</v>
      </c>
      <c r="K15" s="10"/>
      <c r="L15" s="10"/>
    </row>
    <row r="16" spans="2:12" x14ac:dyDescent="0.3">
      <c r="B16" s="2">
        <v>-20</v>
      </c>
      <c r="C16" s="2">
        <f t="shared" si="0"/>
        <v>253.14999999999998</v>
      </c>
      <c r="D16" s="2">
        <v>1.3939999999999999</v>
      </c>
      <c r="E16" s="2">
        <v>1005</v>
      </c>
      <c r="F16" s="2">
        <v>2.2110000000000001E-2</v>
      </c>
      <c r="G16" s="16">
        <v>1.5780000000000001E-5</v>
      </c>
      <c r="H16" s="16">
        <v>1.63E-5</v>
      </c>
      <c r="I16" s="16">
        <v>1.169E-5</v>
      </c>
      <c r="J16" s="2">
        <v>0.74080000000000001</v>
      </c>
      <c r="K16" s="10"/>
      <c r="L16" s="10"/>
    </row>
    <row r="17" spans="2:12" x14ac:dyDescent="0.3">
      <c r="B17" s="2">
        <v>-10</v>
      </c>
      <c r="C17" s="2">
        <f t="shared" si="0"/>
        <v>263.14999999999998</v>
      </c>
      <c r="D17" s="2">
        <v>1.341</v>
      </c>
      <c r="E17" s="2">
        <v>1006</v>
      </c>
      <c r="F17" s="2">
        <v>2.2880000000000001E-2</v>
      </c>
      <c r="G17" s="16">
        <v>1.696E-5</v>
      </c>
      <c r="H17" s="16">
        <v>1.6799999999999998E-5</v>
      </c>
      <c r="I17" s="16">
        <v>1.252E-5</v>
      </c>
      <c r="J17" s="2">
        <v>0.73870000000000002</v>
      </c>
      <c r="K17" s="10"/>
      <c r="L17" s="10"/>
    </row>
    <row r="18" spans="2:12" x14ac:dyDescent="0.3">
      <c r="B18" s="2">
        <v>0</v>
      </c>
      <c r="C18" s="2">
        <f t="shared" si="0"/>
        <v>273.14999999999998</v>
      </c>
      <c r="D18" s="2">
        <v>1.292</v>
      </c>
      <c r="E18" s="2">
        <v>1006</v>
      </c>
      <c r="F18" s="2">
        <v>2.3640000000000001E-2</v>
      </c>
      <c r="G18" s="16">
        <v>1.8179999999999999E-5</v>
      </c>
      <c r="H18" s="16">
        <v>1.7289999999999999E-5</v>
      </c>
      <c r="I18" s="16">
        <v>1.3380000000000001E-5</v>
      </c>
      <c r="J18" s="2">
        <v>0.73619999999999997</v>
      </c>
      <c r="K18" s="10"/>
      <c r="L18" s="10"/>
    </row>
    <row r="19" spans="2:12" x14ac:dyDescent="0.3">
      <c r="B19" s="2">
        <v>5</v>
      </c>
      <c r="C19" s="2">
        <f t="shared" si="0"/>
        <v>278.14999999999998</v>
      </c>
      <c r="D19" s="2">
        <v>1.2689999999999999</v>
      </c>
      <c r="E19" s="2">
        <v>1006</v>
      </c>
      <c r="F19" s="2">
        <v>2.401E-2</v>
      </c>
      <c r="G19" s="16">
        <v>1.88E-5</v>
      </c>
      <c r="H19" s="16">
        <v>1.7540000000000001E-5</v>
      </c>
      <c r="I19" s="16">
        <v>1.382E-5</v>
      </c>
      <c r="J19" s="2">
        <v>0.73499999999999999</v>
      </c>
      <c r="K19" s="10"/>
      <c r="L19" s="10"/>
    </row>
    <row r="20" spans="2:12" x14ac:dyDescent="0.3">
      <c r="B20" s="2">
        <v>10</v>
      </c>
      <c r="C20" s="2">
        <f t="shared" si="0"/>
        <v>283.14999999999998</v>
      </c>
      <c r="D20" s="2">
        <v>1.246</v>
      </c>
      <c r="E20" s="2">
        <v>1006</v>
      </c>
      <c r="F20" s="2">
        <v>2.4389999999999998E-2</v>
      </c>
      <c r="G20" s="16">
        <v>1.944E-5</v>
      </c>
      <c r="H20" s="16">
        <v>1.7779999999999999E-5</v>
      </c>
      <c r="I20" s="16">
        <v>1.4260000000000001E-5</v>
      </c>
      <c r="J20" s="2">
        <v>0.73360000000000003</v>
      </c>
      <c r="K20" s="10"/>
      <c r="L20" s="10"/>
    </row>
    <row r="21" spans="2:12" x14ac:dyDescent="0.3">
      <c r="B21" s="2">
        <v>15</v>
      </c>
      <c r="C21" s="2">
        <f t="shared" si="0"/>
        <v>288.14999999999998</v>
      </c>
      <c r="D21" s="2">
        <v>1.2250000000000001</v>
      </c>
      <c r="E21" s="2">
        <v>1007</v>
      </c>
      <c r="F21" s="2">
        <v>2.4760000000000001E-2</v>
      </c>
      <c r="G21" s="16">
        <v>2.0089999999999999E-5</v>
      </c>
      <c r="H21" s="16">
        <v>1.802E-5</v>
      </c>
      <c r="I21" s="16">
        <v>1.47E-5</v>
      </c>
      <c r="J21" s="2">
        <v>0.73229999999999995</v>
      </c>
      <c r="K21" s="10"/>
      <c r="L21" s="10"/>
    </row>
    <row r="22" spans="2:12" x14ac:dyDescent="0.3">
      <c r="B22" s="2">
        <v>20</v>
      </c>
      <c r="C22" s="2">
        <f t="shared" si="0"/>
        <v>293.14999999999998</v>
      </c>
      <c r="D22" s="2">
        <v>1.204</v>
      </c>
      <c r="E22" s="2">
        <v>1007</v>
      </c>
      <c r="F22" s="2">
        <v>2.5139999999999999E-2</v>
      </c>
      <c r="G22" s="16">
        <v>2.0740000000000001E-5</v>
      </c>
      <c r="H22" s="16">
        <v>1.825E-5</v>
      </c>
      <c r="I22" s="16">
        <v>1.5160000000000001E-5</v>
      </c>
      <c r="J22" s="2">
        <v>0.73089999999999999</v>
      </c>
      <c r="K22" s="10"/>
      <c r="L22" s="10"/>
    </row>
    <row r="23" spans="2:12" x14ac:dyDescent="0.3">
      <c r="B23" s="2">
        <v>25</v>
      </c>
      <c r="C23" s="2">
        <f t="shared" si="0"/>
        <v>298.14999999999998</v>
      </c>
      <c r="D23" s="2">
        <v>1.1839999999999999</v>
      </c>
      <c r="E23" s="2">
        <v>1007</v>
      </c>
      <c r="F23" s="2">
        <v>2.5510000000000001E-2</v>
      </c>
      <c r="G23" s="16">
        <v>2.141E-5</v>
      </c>
      <c r="H23" s="16">
        <v>1.8490000000000001E-5</v>
      </c>
      <c r="I23" s="16">
        <v>1.562E-5</v>
      </c>
      <c r="J23" s="2">
        <v>0.72960000000000003</v>
      </c>
      <c r="K23" s="10"/>
      <c r="L23" s="10"/>
    </row>
    <row r="24" spans="2:12" x14ac:dyDescent="0.3">
      <c r="B24" s="2">
        <v>30</v>
      </c>
      <c r="C24" s="2">
        <f t="shared" si="0"/>
        <v>303.14999999999998</v>
      </c>
      <c r="D24" s="2">
        <v>1.1639999999999999</v>
      </c>
      <c r="E24" s="2">
        <v>1007</v>
      </c>
      <c r="F24" s="2">
        <v>2.588E-2</v>
      </c>
      <c r="G24" s="16">
        <v>2.2079999999999999E-5</v>
      </c>
      <c r="H24" s="16">
        <v>1.872E-5</v>
      </c>
      <c r="I24" s="16">
        <v>1.6079999999999999E-5</v>
      </c>
      <c r="J24" s="2">
        <v>0.72819999999999996</v>
      </c>
      <c r="K24" s="10"/>
      <c r="L24" s="10"/>
    </row>
    <row r="25" spans="2:12" x14ac:dyDescent="0.3">
      <c r="B25" s="2">
        <v>35</v>
      </c>
      <c r="C25" s="2">
        <f t="shared" si="0"/>
        <v>308.14999999999998</v>
      </c>
      <c r="D25" s="2">
        <v>1.145</v>
      </c>
      <c r="E25" s="2">
        <v>1007</v>
      </c>
      <c r="F25" s="2">
        <v>2.6249999999999999E-2</v>
      </c>
      <c r="G25" s="16">
        <v>2.2770000000000001E-5</v>
      </c>
      <c r="H25" s="16">
        <v>1.895E-5</v>
      </c>
      <c r="I25" s="16">
        <v>1.6549999999999999E-5</v>
      </c>
      <c r="J25" s="2">
        <v>0.7268</v>
      </c>
      <c r="K25" s="10"/>
      <c r="L25" s="10"/>
    </row>
    <row r="26" spans="2:12" x14ac:dyDescent="0.3">
      <c r="B26" s="2">
        <v>40</v>
      </c>
      <c r="C26" s="2">
        <f t="shared" si="0"/>
        <v>313.14999999999998</v>
      </c>
      <c r="D26" s="2">
        <v>1.127</v>
      </c>
      <c r="E26" s="2">
        <v>1007</v>
      </c>
      <c r="F26" s="2">
        <v>2.6620000000000001E-2</v>
      </c>
      <c r="G26" s="16">
        <v>2.3459999999999999E-5</v>
      </c>
      <c r="H26" s="16">
        <v>1.9179999999999999E-5</v>
      </c>
      <c r="I26" s="16">
        <v>1.702E-5</v>
      </c>
      <c r="J26" s="2">
        <v>0.72550000000000003</v>
      </c>
      <c r="K26" s="10"/>
      <c r="L26" s="10"/>
    </row>
    <row r="27" spans="2:12" x14ac:dyDescent="0.3">
      <c r="B27" s="2">
        <v>45</v>
      </c>
      <c r="C27" s="2">
        <f t="shared" si="0"/>
        <v>318.14999999999998</v>
      </c>
      <c r="D27" s="2">
        <v>1.109</v>
      </c>
      <c r="E27" s="2">
        <v>1007</v>
      </c>
      <c r="F27" s="2">
        <v>2.699E-2</v>
      </c>
      <c r="G27" s="16">
        <v>2.4159999999999999E-5</v>
      </c>
      <c r="H27" s="16">
        <v>1.9409999999999999E-5</v>
      </c>
      <c r="I27" s="16">
        <v>1.7499999999999998E-5</v>
      </c>
      <c r="J27" s="2">
        <v>0.72409999999999997</v>
      </c>
      <c r="K27" s="10"/>
      <c r="L27" s="10"/>
    </row>
    <row r="28" spans="2:12" x14ac:dyDescent="0.3">
      <c r="B28" s="2">
        <v>50</v>
      </c>
      <c r="C28" s="2">
        <f t="shared" si="0"/>
        <v>323.14999999999998</v>
      </c>
      <c r="D28" s="2">
        <v>1.0920000000000001</v>
      </c>
      <c r="E28" s="2">
        <v>1007</v>
      </c>
      <c r="F28" s="2">
        <v>2.7349999999999999E-2</v>
      </c>
      <c r="G28" s="16">
        <v>2.4870000000000001E-5</v>
      </c>
      <c r="H28" s="16">
        <v>1.963E-5</v>
      </c>
      <c r="I28" s="16">
        <v>1.7980000000000001E-5</v>
      </c>
      <c r="J28" s="2">
        <v>0.7228</v>
      </c>
      <c r="K28" s="10"/>
      <c r="L28" s="10"/>
    </row>
    <row r="29" spans="2:12" x14ac:dyDescent="0.3">
      <c r="B29" s="2">
        <v>60</v>
      </c>
      <c r="C29" s="2">
        <f t="shared" si="0"/>
        <v>333.15</v>
      </c>
      <c r="D29" s="2">
        <v>1.0589999999999999</v>
      </c>
      <c r="E29" s="2">
        <v>1007</v>
      </c>
      <c r="F29" s="2">
        <v>2.8080000000000001E-2</v>
      </c>
      <c r="G29" s="16">
        <v>2.6319999999999999E-5</v>
      </c>
      <c r="H29" s="16">
        <v>2.0080000000000001E-5</v>
      </c>
      <c r="I29" s="16">
        <v>1.8960000000000001E-5</v>
      </c>
      <c r="J29" s="2">
        <v>0.72019999999999995</v>
      </c>
      <c r="K29" s="10"/>
      <c r="L29" s="10"/>
    </row>
    <row r="30" spans="2:12" x14ac:dyDescent="0.3">
      <c r="B30" s="2">
        <v>70</v>
      </c>
      <c r="C30" s="2">
        <f t="shared" si="0"/>
        <v>343.15</v>
      </c>
      <c r="D30" s="2">
        <v>1.028</v>
      </c>
      <c r="E30" s="2">
        <v>1007</v>
      </c>
      <c r="F30" s="2">
        <v>2.8809999999999999E-2</v>
      </c>
      <c r="G30" s="16">
        <v>2.7800000000000001E-5</v>
      </c>
      <c r="H30" s="16">
        <v>2.052E-5</v>
      </c>
      <c r="I30" s="16">
        <v>1.995E-5</v>
      </c>
      <c r="J30" s="2">
        <v>0.7177</v>
      </c>
      <c r="K30" s="10"/>
      <c r="L30" s="10"/>
    </row>
    <row r="31" spans="2:12" x14ac:dyDescent="0.3">
      <c r="B31" s="2">
        <v>80</v>
      </c>
      <c r="C31" s="2">
        <f t="shared" si="0"/>
        <v>353.15</v>
      </c>
      <c r="D31" s="2">
        <v>0.99939999999999996</v>
      </c>
      <c r="E31" s="2">
        <v>1008</v>
      </c>
      <c r="F31" s="2">
        <v>2.9530000000000001E-2</v>
      </c>
      <c r="G31" s="16">
        <v>2.9309999999999999E-5</v>
      </c>
      <c r="H31" s="16">
        <v>2.0959999999999999E-5</v>
      </c>
      <c r="I31" s="16">
        <v>2.0970000000000001E-5</v>
      </c>
      <c r="J31" s="2">
        <v>0.71540000000000004</v>
      </c>
      <c r="K31" s="10"/>
      <c r="L31" s="10"/>
    </row>
    <row r="32" spans="2:12" x14ac:dyDescent="0.3">
      <c r="B32" s="2">
        <v>90</v>
      </c>
      <c r="C32" s="2">
        <f t="shared" si="0"/>
        <v>363.15</v>
      </c>
      <c r="D32" s="2">
        <v>0.9718</v>
      </c>
      <c r="E32" s="2">
        <v>1008</v>
      </c>
      <c r="F32" s="2">
        <v>3.024E-2</v>
      </c>
      <c r="G32" s="16">
        <v>3.0859999999999999E-5</v>
      </c>
      <c r="H32" s="16">
        <v>2.139E-5</v>
      </c>
      <c r="I32" s="16">
        <v>2.2010000000000001E-5</v>
      </c>
      <c r="J32" s="2">
        <v>0.71319999999999995</v>
      </c>
      <c r="K32" s="10"/>
      <c r="L32" s="10"/>
    </row>
    <row r="33" spans="2:12" x14ac:dyDescent="0.3">
      <c r="B33" s="2">
        <v>100</v>
      </c>
      <c r="C33" s="2">
        <f t="shared" si="0"/>
        <v>373.15</v>
      </c>
      <c r="D33" s="2">
        <v>0.94579999999999997</v>
      </c>
      <c r="E33" s="2">
        <v>1009</v>
      </c>
      <c r="F33" s="2">
        <v>3.0949999999999998E-2</v>
      </c>
      <c r="G33" s="16">
        <v>3.243E-5</v>
      </c>
      <c r="H33" s="16">
        <v>2.181E-5</v>
      </c>
      <c r="I33" s="16">
        <v>2.3059999999999999E-5</v>
      </c>
      <c r="J33" s="2">
        <v>0.71109999999999995</v>
      </c>
      <c r="K33" s="10"/>
      <c r="L33" s="10"/>
    </row>
    <row r="34" spans="2:12" x14ac:dyDescent="0.3">
      <c r="B34" s="2">
        <v>120</v>
      </c>
      <c r="C34" s="2">
        <f t="shared" si="0"/>
        <v>393.15</v>
      </c>
      <c r="D34" s="2">
        <v>0.89770000000000005</v>
      </c>
      <c r="E34" s="2">
        <v>1011</v>
      </c>
      <c r="F34" s="2">
        <v>3.2349999999999997E-2</v>
      </c>
      <c r="G34" s="16">
        <v>3.5649999999999999E-5</v>
      </c>
      <c r="H34" s="16">
        <v>2.264E-5</v>
      </c>
      <c r="I34" s="16">
        <v>2.5219999999999999E-5</v>
      </c>
      <c r="J34" s="2">
        <v>0.70730000000000004</v>
      </c>
      <c r="K34" s="10"/>
      <c r="L34" s="10"/>
    </row>
    <row r="35" spans="2:12" x14ac:dyDescent="0.3">
      <c r="B35" s="2">
        <v>140</v>
      </c>
      <c r="C35" s="2">
        <f t="shared" si="0"/>
        <v>413.15</v>
      </c>
      <c r="D35" s="2">
        <v>0.85419999999999996</v>
      </c>
      <c r="E35" s="2">
        <v>1013</v>
      </c>
      <c r="F35" s="2">
        <v>3.3739999999999999E-2</v>
      </c>
      <c r="G35" s="16">
        <v>3.8980000000000003E-5</v>
      </c>
      <c r="H35" s="16">
        <v>2.3450000000000001E-5</v>
      </c>
      <c r="I35" s="16">
        <v>2.745E-5</v>
      </c>
      <c r="J35" s="2">
        <v>0.70409999999999995</v>
      </c>
      <c r="K35" s="10"/>
      <c r="L35" s="10"/>
    </row>
    <row r="36" spans="2:12" x14ac:dyDescent="0.3">
      <c r="B36" s="2">
        <v>160</v>
      </c>
      <c r="C36" s="2">
        <f t="shared" si="0"/>
        <v>433.15</v>
      </c>
      <c r="D36" s="2">
        <v>0.81479999999999997</v>
      </c>
      <c r="E36" s="2">
        <v>1016</v>
      </c>
      <c r="F36" s="2">
        <v>3.5110000000000002E-2</v>
      </c>
      <c r="G36" s="16">
        <v>4.2410000000000002E-5</v>
      </c>
      <c r="H36" s="16">
        <v>2.4199999999999999E-5</v>
      </c>
      <c r="I36" s="16">
        <v>2.9750000000000001E-5</v>
      </c>
      <c r="J36" s="2">
        <v>0.70140000000000002</v>
      </c>
      <c r="K36" s="10"/>
      <c r="L36" s="10"/>
    </row>
    <row r="37" spans="2:12" x14ac:dyDescent="0.3">
      <c r="B37" s="2">
        <v>180</v>
      </c>
      <c r="C37" s="2">
        <f t="shared" si="0"/>
        <v>453.15</v>
      </c>
      <c r="D37" s="2">
        <v>0.77880000000000005</v>
      </c>
      <c r="E37" s="2">
        <v>1019</v>
      </c>
      <c r="F37" s="2">
        <v>3.6459999999999999E-2</v>
      </c>
      <c r="G37" s="16">
        <v>4.5930000000000002E-5</v>
      </c>
      <c r="H37" s="16">
        <v>2.5040000000000001E-5</v>
      </c>
      <c r="I37" s="16">
        <v>3.2119999999999997E-5</v>
      </c>
      <c r="J37" s="2">
        <v>0.69920000000000004</v>
      </c>
      <c r="K37" s="10"/>
      <c r="L37" s="10"/>
    </row>
    <row r="38" spans="2:12" x14ac:dyDescent="0.3">
      <c r="B38" s="2">
        <v>200</v>
      </c>
      <c r="C38" s="2">
        <f t="shared" si="0"/>
        <v>473.15</v>
      </c>
      <c r="D38" s="2">
        <v>0.74590000000000001</v>
      </c>
      <c r="E38" s="2">
        <v>1023</v>
      </c>
      <c r="F38" s="2">
        <v>3.7789999999999997E-2</v>
      </c>
      <c r="G38" s="16">
        <v>4.9539999999999997E-5</v>
      </c>
      <c r="H38" s="16">
        <v>2.5769999999999999E-5</v>
      </c>
      <c r="I38" s="16">
        <v>3.455E-5</v>
      </c>
      <c r="J38" s="2">
        <v>0.69740000000000002</v>
      </c>
      <c r="K38" s="10"/>
      <c r="L38" s="10"/>
    </row>
    <row r="39" spans="2:12" x14ac:dyDescent="0.3">
      <c r="B39" s="2">
        <v>250</v>
      </c>
      <c r="C39" s="2">
        <f t="shared" si="0"/>
        <v>523.15</v>
      </c>
      <c r="D39" s="2">
        <v>0.67459999999999998</v>
      </c>
      <c r="E39" s="2">
        <v>1033</v>
      </c>
      <c r="F39" s="2">
        <v>4.104E-2</v>
      </c>
      <c r="G39" s="16">
        <v>5.8900000000000002E-5</v>
      </c>
      <c r="H39" s="16">
        <v>2.76E-5</v>
      </c>
      <c r="I39" s="16">
        <v>4.091E-5</v>
      </c>
      <c r="J39" s="2">
        <v>0.6946</v>
      </c>
      <c r="K39" s="10"/>
      <c r="L39" s="10"/>
    </row>
    <row r="40" spans="2:12" x14ac:dyDescent="0.3">
      <c r="B40" s="2">
        <v>300</v>
      </c>
      <c r="C40" s="2">
        <f t="shared" si="0"/>
        <v>573.15</v>
      </c>
      <c r="D40" s="2">
        <v>0.61580000000000001</v>
      </c>
      <c r="E40" s="2">
        <v>1044</v>
      </c>
      <c r="F40" s="2">
        <v>4.4179999999999997E-2</v>
      </c>
      <c r="G40" s="16">
        <v>6.8709999999999998E-5</v>
      </c>
      <c r="H40" s="16">
        <v>2.934E-5</v>
      </c>
      <c r="I40" s="16">
        <v>4.7649999999999999E-5</v>
      </c>
      <c r="J40" s="2">
        <v>0.69350000000000001</v>
      </c>
      <c r="K40" s="10"/>
      <c r="L40" s="10"/>
    </row>
    <row r="41" spans="2:12" x14ac:dyDescent="0.3">
      <c r="B41" s="2">
        <v>350</v>
      </c>
      <c r="C41" s="2">
        <f t="shared" si="0"/>
        <v>623.15</v>
      </c>
      <c r="D41" s="2">
        <v>0.56640000000000001</v>
      </c>
      <c r="E41" s="2">
        <v>1056</v>
      </c>
      <c r="F41" s="2">
        <v>4.7210000000000002E-2</v>
      </c>
      <c r="G41" s="16">
        <v>7.8919999999999997E-5</v>
      </c>
      <c r="H41" s="16">
        <v>3.1010000000000003E-5</v>
      </c>
      <c r="I41" s="16">
        <v>5.4750000000000003E-5</v>
      </c>
      <c r="J41" s="2">
        <v>0.69369999999999998</v>
      </c>
      <c r="K41" s="10"/>
      <c r="L41" s="10"/>
    </row>
    <row r="42" spans="2:12" x14ac:dyDescent="0.3">
      <c r="B42" s="2">
        <v>400</v>
      </c>
      <c r="C42" s="2">
        <f t="shared" si="0"/>
        <v>673.15</v>
      </c>
      <c r="D42" s="2">
        <v>0.52429999999999999</v>
      </c>
      <c r="E42" s="2">
        <v>1069</v>
      </c>
      <c r="F42" s="2">
        <v>5.015E-2</v>
      </c>
      <c r="G42" s="16">
        <v>8.9510000000000002E-5</v>
      </c>
      <c r="H42" s="16">
        <v>3.2610000000000001E-5</v>
      </c>
      <c r="I42" s="16">
        <v>6.2189999999999999E-5</v>
      </c>
      <c r="J42" s="2">
        <v>0.69479999999999997</v>
      </c>
      <c r="K42" s="10"/>
      <c r="L42" s="10"/>
    </row>
    <row r="43" spans="2:12" x14ac:dyDescent="0.3">
      <c r="B43" s="2">
        <v>450</v>
      </c>
      <c r="C43" s="2">
        <f t="shared" si="0"/>
        <v>723.15</v>
      </c>
      <c r="D43" s="2">
        <v>0.48799999999999999</v>
      </c>
      <c r="E43" s="2">
        <v>1081</v>
      </c>
      <c r="F43" s="2">
        <v>5.2979999999999999E-2</v>
      </c>
      <c r="G43" s="16">
        <v>1.004E-4</v>
      </c>
      <c r="H43" s="16">
        <v>3.4150000000000003E-5</v>
      </c>
      <c r="I43" s="16">
        <v>6.9969999999999996E-5</v>
      </c>
      <c r="J43" s="2">
        <v>0.69650000000000001</v>
      </c>
      <c r="K43" s="10"/>
      <c r="L43" s="10"/>
    </row>
    <row r="44" spans="2:12" x14ac:dyDescent="0.3">
      <c r="B44" s="2">
        <v>500</v>
      </c>
      <c r="C44" s="2">
        <f t="shared" si="0"/>
        <v>773.15</v>
      </c>
      <c r="D44" s="2">
        <v>0.45650000000000002</v>
      </c>
      <c r="E44" s="2">
        <v>1093</v>
      </c>
      <c r="F44" s="2">
        <v>5.5719999999999999E-2</v>
      </c>
      <c r="G44" s="16">
        <v>1.117E-4</v>
      </c>
      <c r="H44" s="16">
        <v>3.5630000000000003E-5</v>
      </c>
      <c r="I44" s="16">
        <v>7.8059999999999995E-5</v>
      </c>
      <c r="J44" s="2">
        <v>0.6986</v>
      </c>
      <c r="K44" s="10"/>
      <c r="L44" s="10"/>
    </row>
    <row r="45" spans="2:12" x14ac:dyDescent="0.3">
      <c r="B45" s="2">
        <v>600</v>
      </c>
      <c r="C45" s="2">
        <f t="shared" si="0"/>
        <v>873.15</v>
      </c>
      <c r="D45" s="2">
        <v>0.4042</v>
      </c>
      <c r="E45" s="2">
        <v>1115</v>
      </c>
      <c r="F45" s="2">
        <v>6.0929999999999998E-2</v>
      </c>
      <c r="G45" s="16">
        <v>1.3520000000000001E-4</v>
      </c>
      <c r="H45" s="16">
        <v>3.8460000000000001E-5</v>
      </c>
      <c r="I45" s="16">
        <v>9.5149999999999995E-5</v>
      </c>
      <c r="J45" s="2">
        <v>0.70369999999999999</v>
      </c>
      <c r="K45" s="10"/>
      <c r="L45" s="10"/>
    </row>
    <row r="46" spans="2:12" x14ac:dyDescent="0.3">
      <c r="B46" s="2">
        <v>700</v>
      </c>
      <c r="C46" s="2">
        <f t="shared" si="0"/>
        <v>973.15</v>
      </c>
      <c r="D46" s="2">
        <v>0.36270000000000002</v>
      </c>
      <c r="E46" s="2">
        <v>1135</v>
      </c>
      <c r="F46" s="2">
        <v>6.5809999999999994E-2</v>
      </c>
      <c r="G46" s="16">
        <v>1.5980000000000001E-4</v>
      </c>
      <c r="H46" s="16">
        <v>4.1109999999999998E-5</v>
      </c>
      <c r="I46" s="16">
        <v>1.133E-4</v>
      </c>
      <c r="J46" s="2">
        <v>0.70920000000000005</v>
      </c>
      <c r="K46" s="10"/>
      <c r="L46" s="10"/>
    </row>
    <row r="47" spans="2:12" x14ac:dyDescent="0.3">
      <c r="B47" s="2">
        <v>800</v>
      </c>
      <c r="C47" s="2">
        <f t="shared" si="0"/>
        <v>1073.1500000000001</v>
      </c>
      <c r="D47" s="2">
        <v>0.32890000000000003</v>
      </c>
      <c r="E47" s="2">
        <v>1153</v>
      </c>
      <c r="F47" s="2">
        <v>7.0370000000000002E-2</v>
      </c>
      <c r="G47" s="16">
        <v>1.8550000000000001E-4</v>
      </c>
      <c r="H47" s="16">
        <v>4.3619999999999999E-5</v>
      </c>
      <c r="I47" s="16">
        <v>1.326E-4</v>
      </c>
      <c r="J47" s="2">
        <v>0.71489999999999998</v>
      </c>
      <c r="K47" s="10"/>
      <c r="L47" s="10"/>
    </row>
    <row r="48" spans="2:12" x14ac:dyDescent="0.3">
      <c r="B48" s="2">
        <v>900</v>
      </c>
      <c r="C48" s="2">
        <f t="shared" si="0"/>
        <v>1173.1500000000001</v>
      </c>
      <c r="D48" s="2">
        <v>0.30080000000000001</v>
      </c>
      <c r="E48" s="2">
        <v>1169</v>
      </c>
      <c r="F48" s="2">
        <v>7.4649999999999994E-2</v>
      </c>
      <c r="G48" s="16">
        <v>2.1220000000000001E-4</v>
      </c>
      <c r="H48" s="16">
        <v>4.6E-5</v>
      </c>
      <c r="I48" s="16">
        <v>1.529E-4</v>
      </c>
      <c r="J48" s="2">
        <v>0.72060000000000002</v>
      </c>
      <c r="K48" s="10"/>
      <c r="L48" s="10"/>
    </row>
    <row r="49" spans="2:12" x14ac:dyDescent="0.3">
      <c r="B49" s="2">
        <v>1000</v>
      </c>
      <c r="C49" s="2">
        <f t="shared" si="0"/>
        <v>1273.1500000000001</v>
      </c>
      <c r="D49" s="2">
        <v>0.2772</v>
      </c>
      <c r="E49" s="2">
        <v>1184</v>
      </c>
      <c r="F49" s="2">
        <v>7.868E-2</v>
      </c>
      <c r="G49" s="16">
        <v>2.398E-4</v>
      </c>
      <c r="H49" s="16">
        <v>4.8260000000000002E-5</v>
      </c>
      <c r="I49" s="16">
        <v>1.741E-4</v>
      </c>
      <c r="J49" s="2">
        <v>0.72599999999999998</v>
      </c>
      <c r="K49" s="10"/>
      <c r="L49" s="10"/>
    </row>
    <row r="54" spans="2:12" x14ac:dyDescent="0.3">
      <c r="B54" s="9"/>
      <c r="C54" s="9"/>
      <c r="D54" s="9"/>
      <c r="E54" s="9"/>
      <c r="F54" s="9"/>
      <c r="G54" s="9"/>
      <c r="H54" s="9"/>
      <c r="I54" s="9"/>
      <c r="J54" s="9"/>
    </row>
    <row r="55" spans="2:12" x14ac:dyDescent="0.3">
      <c r="B55" s="4"/>
      <c r="C55" s="4"/>
      <c r="D55" s="4"/>
      <c r="E55" s="4"/>
      <c r="F55" s="4"/>
      <c r="G55" s="4"/>
      <c r="H55" s="4"/>
      <c r="I55" s="4"/>
      <c r="J55" s="4"/>
    </row>
    <row r="56" spans="2:12" x14ac:dyDescent="0.3">
      <c r="B56" s="11"/>
      <c r="C56" s="11"/>
      <c r="D56" s="11"/>
      <c r="E56" s="11"/>
      <c r="F56" s="12"/>
      <c r="G56" s="13"/>
      <c r="H56" s="13"/>
      <c r="I56" s="13"/>
      <c r="J56" s="12"/>
    </row>
    <row r="57" spans="2:12" x14ac:dyDescent="0.3">
      <c r="B57" s="4"/>
      <c r="G57" s="8"/>
      <c r="H57" s="8"/>
      <c r="I57" s="8"/>
      <c r="J57" s="12"/>
    </row>
    <row r="58" spans="2:12" x14ac:dyDescent="0.3">
      <c r="G58" s="8"/>
      <c r="H58" s="8"/>
      <c r="I58" s="8"/>
    </row>
    <row r="59" spans="2:12" x14ac:dyDescent="0.3">
      <c r="G59" s="8"/>
      <c r="H59" s="8"/>
      <c r="I59" s="8"/>
    </row>
    <row r="60" spans="2:12" x14ac:dyDescent="0.3">
      <c r="G60" s="8"/>
      <c r="H60" s="8"/>
      <c r="I60" s="8"/>
    </row>
    <row r="61" spans="2:12" x14ac:dyDescent="0.3">
      <c r="G61" s="8"/>
      <c r="H61" s="8"/>
      <c r="I61" s="8"/>
    </row>
    <row r="62" spans="2:12" x14ac:dyDescent="0.3">
      <c r="G62" s="8"/>
      <c r="H62" s="8"/>
      <c r="I62" s="8"/>
    </row>
    <row r="63" spans="2:12" x14ac:dyDescent="0.3">
      <c r="G63" s="8"/>
      <c r="H63" s="8"/>
      <c r="I63" s="8"/>
    </row>
    <row r="64" spans="2:12" x14ac:dyDescent="0.3">
      <c r="G64" s="8"/>
      <c r="H64" s="8"/>
      <c r="I64" s="8"/>
    </row>
    <row r="65" spans="7:9" x14ac:dyDescent="0.3">
      <c r="G65" s="8"/>
      <c r="H65" s="8"/>
      <c r="I65" s="8"/>
    </row>
    <row r="66" spans="7:9" x14ac:dyDescent="0.3">
      <c r="G66" s="8"/>
      <c r="H66" s="8"/>
      <c r="I66" s="8"/>
    </row>
    <row r="67" spans="7:9" x14ac:dyDescent="0.3">
      <c r="G67" s="8"/>
      <c r="H67" s="8"/>
      <c r="I67" s="8"/>
    </row>
    <row r="68" spans="7:9" x14ac:dyDescent="0.3">
      <c r="G68" s="8"/>
      <c r="H68" s="8"/>
      <c r="I68" s="8"/>
    </row>
    <row r="69" spans="7:9" x14ac:dyDescent="0.3">
      <c r="G69" s="8"/>
      <c r="H69" s="8"/>
      <c r="I69" s="8"/>
    </row>
    <row r="70" spans="7:9" x14ac:dyDescent="0.3">
      <c r="G70" s="8"/>
      <c r="H70" s="8"/>
      <c r="I70" s="8"/>
    </row>
    <row r="71" spans="7:9" x14ac:dyDescent="0.3">
      <c r="G71" s="8"/>
      <c r="H71" s="8"/>
      <c r="I71" s="8"/>
    </row>
    <row r="72" spans="7:9" x14ac:dyDescent="0.3">
      <c r="G72" s="8"/>
      <c r="H72" s="8"/>
      <c r="I72" s="8"/>
    </row>
    <row r="73" spans="7:9" x14ac:dyDescent="0.3">
      <c r="G73" s="8"/>
      <c r="H73" s="8"/>
      <c r="I73" s="8"/>
    </row>
    <row r="74" spans="7:9" x14ac:dyDescent="0.3">
      <c r="G74" s="8"/>
      <c r="H74" s="8"/>
      <c r="I74" s="8"/>
    </row>
    <row r="75" spans="7:9" x14ac:dyDescent="0.3">
      <c r="G75" s="8"/>
      <c r="H75" s="8"/>
      <c r="I75" s="8"/>
    </row>
    <row r="76" spans="7:9" x14ac:dyDescent="0.3">
      <c r="G76" s="8"/>
      <c r="H76" s="8"/>
      <c r="I76" s="8"/>
    </row>
    <row r="77" spans="7:9" x14ac:dyDescent="0.3">
      <c r="G77" s="8"/>
      <c r="H77" s="8"/>
      <c r="I77" s="8"/>
    </row>
    <row r="78" spans="7:9" x14ac:dyDescent="0.3">
      <c r="G78" s="8"/>
      <c r="H78" s="8"/>
      <c r="I78" s="8"/>
    </row>
    <row r="79" spans="7:9" x14ac:dyDescent="0.3">
      <c r="G79" s="8"/>
      <c r="H79" s="8"/>
      <c r="I79" s="8"/>
    </row>
    <row r="80" spans="7:9" x14ac:dyDescent="0.3">
      <c r="G80" s="8"/>
      <c r="H80" s="8"/>
      <c r="I80" s="8"/>
    </row>
    <row r="81" spans="7:9" x14ac:dyDescent="0.3">
      <c r="G81" s="8"/>
      <c r="H81" s="8"/>
      <c r="I81" s="8"/>
    </row>
    <row r="82" spans="7:9" x14ac:dyDescent="0.3">
      <c r="G82" s="8"/>
      <c r="H82" s="8"/>
      <c r="I82" s="8"/>
    </row>
    <row r="83" spans="7:9" x14ac:dyDescent="0.3">
      <c r="G83" s="8"/>
      <c r="H83" s="8"/>
      <c r="I83" s="8"/>
    </row>
    <row r="84" spans="7:9" x14ac:dyDescent="0.3">
      <c r="G84" s="8"/>
      <c r="H84" s="8"/>
      <c r="I84" s="8"/>
    </row>
    <row r="85" spans="7:9" x14ac:dyDescent="0.3">
      <c r="G85" s="8"/>
      <c r="H85" s="8"/>
      <c r="I85" s="8"/>
    </row>
    <row r="86" spans="7:9" x14ac:dyDescent="0.3">
      <c r="G86" s="8"/>
      <c r="H86" s="8"/>
      <c r="I86" s="8"/>
    </row>
    <row r="87" spans="7:9" x14ac:dyDescent="0.3">
      <c r="G87" s="8"/>
      <c r="H87" s="8"/>
      <c r="I87" s="8"/>
    </row>
    <row r="88" spans="7:9" x14ac:dyDescent="0.3">
      <c r="G88" s="8"/>
      <c r="H88" s="8"/>
      <c r="I88" s="8"/>
    </row>
    <row r="89" spans="7:9" x14ac:dyDescent="0.3">
      <c r="G89" s="8"/>
      <c r="H89" s="8"/>
      <c r="I89" s="8"/>
    </row>
    <row r="90" spans="7:9" x14ac:dyDescent="0.3">
      <c r="G90" s="8"/>
      <c r="H90" s="8"/>
      <c r="I90" s="8"/>
    </row>
    <row r="91" spans="7:9" x14ac:dyDescent="0.3">
      <c r="G91" s="8"/>
      <c r="H91" s="8"/>
      <c r="I91" s="8"/>
    </row>
    <row r="92" spans="7:9" x14ac:dyDescent="0.3">
      <c r="G92" s="8"/>
      <c r="H92" s="8"/>
      <c r="I92" s="8"/>
    </row>
    <row r="93" spans="7:9" x14ac:dyDescent="0.3">
      <c r="G93" s="8"/>
      <c r="H93" s="8"/>
      <c r="I93" s="8"/>
    </row>
    <row r="94" spans="7:9" x14ac:dyDescent="0.3">
      <c r="G94" s="8"/>
      <c r="H94" s="8"/>
      <c r="I94" s="8"/>
    </row>
  </sheetData>
  <hyperlinks>
    <hyperlink ref="B1" r:id="rId1" xr:uid="{DE75C22C-F02C-4E62-BED1-626D82F22FD9}"/>
  </hyperlinks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C2CDEF-4ABD-41B1-BD42-35CAD66FA11D}">
  <dimension ref="B3:L10"/>
  <sheetViews>
    <sheetView workbookViewId="0">
      <selection activeCell="E13" sqref="E13"/>
    </sheetView>
  </sheetViews>
  <sheetFormatPr defaultRowHeight="14.4" x14ac:dyDescent="0.3"/>
  <cols>
    <col min="3" max="3" width="12.6640625" bestFit="1" customWidth="1"/>
    <col min="4" max="4" width="12.6640625" customWidth="1"/>
    <col min="5" max="5" width="19.109375" customWidth="1"/>
    <col min="6" max="6" width="8" customWidth="1"/>
    <col min="7" max="7" width="11.77734375" bestFit="1" customWidth="1"/>
    <col min="8" max="8" width="19.109375" customWidth="1"/>
    <col min="9" max="9" width="16.44140625" customWidth="1"/>
    <col min="10" max="11" width="16.88671875" customWidth="1"/>
    <col min="12" max="12" width="8.33203125" customWidth="1"/>
  </cols>
  <sheetData>
    <row r="3" spans="2:12" x14ac:dyDescent="0.3">
      <c r="B3" s="6" t="s">
        <v>1</v>
      </c>
    </row>
    <row r="4" spans="2:12" ht="43.2" x14ac:dyDescent="0.3">
      <c r="C4" s="15" t="s">
        <v>2</v>
      </c>
      <c r="D4" s="15" t="s">
        <v>50</v>
      </c>
      <c r="E4" s="39" t="s">
        <v>52</v>
      </c>
      <c r="F4" s="39" t="s">
        <v>3</v>
      </c>
      <c r="G4" s="39" t="s">
        <v>51</v>
      </c>
      <c r="H4" s="39" t="s">
        <v>49</v>
      </c>
      <c r="I4" s="39" t="s">
        <v>45</v>
      </c>
      <c r="J4" s="39" t="s">
        <v>48</v>
      </c>
      <c r="K4" s="39" t="s">
        <v>47</v>
      </c>
      <c r="L4" s="39" t="s">
        <v>4</v>
      </c>
    </row>
    <row r="5" spans="2:12" x14ac:dyDescent="0.3">
      <c r="C5" s="2">
        <v>0</v>
      </c>
      <c r="D5" s="2">
        <f>C5+273.15</f>
        <v>273.14999999999998</v>
      </c>
      <c r="E5" s="16">
        <v>-6.8050000000000001E-5</v>
      </c>
      <c r="F5" s="2">
        <v>999.84</v>
      </c>
      <c r="G5" s="16">
        <v>4217.6000000000004</v>
      </c>
      <c r="H5" s="16">
        <v>0.56100000000000005</v>
      </c>
      <c r="I5" s="16">
        <f>H5/(F5*G5)</f>
        <v>1.3303532207034765E-7</v>
      </c>
      <c r="J5" s="16">
        <v>1.7930000000000001E-3</v>
      </c>
      <c r="K5" s="16">
        <f>L5*I5</f>
        <v>1.7932869259081455E-6</v>
      </c>
      <c r="L5" s="40">
        <f>(G5*J5)/H5</f>
        <v>13.479780392156863</v>
      </c>
    </row>
    <row r="6" spans="2:12" x14ac:dyDescent="0.3">
      <c r="C6" s="2">
        <v>20</v>
      </c>
      <c r="D6" s="2">
        <f t="shared" ref="D6:D10" si="0">C6+273.15</f>
        <v>293.14999999999998</v>
      </c>
      <c r="E6" s="2">
        <f>0.000207705</f>
        <v>2.07705E-4</v>
      </c>
      <c r="F6" s="2">
        <v>998.21</v>
      </c>
      <c r="G6" s="16">
        <v>4181.8</v>
      </c>
      <c r="H6" s="16">
        <v>0.59840000000000004</v>
      </c>
      <c r="I6" s="16">
        <f>H6/(F6*G6)</f>
        <v>1.4335287597963108E-7</v>
      </c>
      <c r="J6" s="16">
        <v>1.0020000000000001E-3</v>
      </c>
      <c r="K6" s="16">
        <f>L6*I6</f>
        <v>1.0037967962653151E-6</v>
      </c>
      <c r="L6" s="40">
        <f>(G6*J6)/H6</f>
        <v>7.0022787433155091</v>
      </c>
    </row>
    <row r="7" spans="2:12" x14ac:dyDescent="0.3">
      <c r="C7" s="2">
        <v>40</v>
      </c>
      <c r="D7" s="2">
        <f t="shared" si="0"/>
        <v>313.14999999999998</v>
      </c>
      <c r="E7" s="2">
        <f>0.000386155</f>
        <v>3.8615500000000001E-4</v>
      </c>
      <c r="F7" s="2">
        <v>992.22</v>
      </c>
      <c r="G7" s="16">
        <v>4178.5</v>
      </c>
      <c r="H7" s="16">
        <v>0.63049999999999995</v>
      </c>
      <c r="I7" s="16">
        <f>H7/(F7*G7)</f>
        <v>1.5207460868580168E-7</v>
      </c>
      <c r="J7" s="16">
        <v>6.5320000000000005E-4</v>
      </c>
      <c r="K7" s="16">
        <f>L7*I7</f>
        <v>6.5832174316179886E-7</v>
      </c>
      <c r="L7" s="40">
        <f>(G7*J7)/H7</f>
        <v>4.3289392545598737</v>
      </c>
    </row>
    <row r="8" spans="2:12" x14ac:dyDescent="0.3">
      <c r="C8" s="2">
        <v>60</v>
      </c>
      <c r="D8" s="2">
        <f t="shared" si="0"/>
        <v>333.15</v>
      </c>
      <c r="E8" s="2">
        <f>0.000523845</f>
        <v>5.23845E-4</v>
      </c>
      <c r="F8" s="2">
        <v>983.2</v>
      </c>
      <c r="G8" s="16">
        <v>4184.3</v>
      </c>
      <c r="H8" s="16">
        <v>0.65429999999999999</v>
      </c>
      <c r="I8" s="16">
        <f>H8/(F8*G8)</f>
        <v>1.5904214924684463E-7</v>
      </c>
      <c r="J8" s="16">
        <v>4.6650000000000001E-4</v>
      </c>
      <c r="K8" s="16">
        <f>L8*I8</f>
        <v>4.7447111472742068E-7</v>
      </c>
      <c r="L8" s="40">
        <f>(G8*J8)/H8</f>
        <v>2.9833042182485099</v>
      </c>
    </row>
    <row r="9" spans="2:12" x14ac:dyDescent="0.3">
      <c r="C9" s="2">
        <v>80</v>
      </c>
      <c r="D9" s="2">
        <f t="shared" si="0"/>
        <v>353.15</v>
      </c>
      <c r="E9" s="2">
        <f>0.000641903</f>
        <v>6.4190299999999998E-4</v>
      </c>
      <c r="F9" s="2">
        <v>971.82</v>
      </c>
      <c r="G9" s="16">
        <v>4196.3</v>
      </c>
      <c r="H9" s="16">
        <v>0.67</v>
      </c>
      <c r="I9" s="16">
        <f>H9/(F9*G9)</f>
        <v>1.6429427910061916E-7</v>
      </c>
      <c r="J9" s="16">
        <v>3.5439999999999999E-4</v>
      </c>
      <c r="K9" s="16">
        <f>L9*I9</f>
        <v>3.6467658619909034E-7</v>
      </c>
      <c r="L9" s="40">
        <f>(G9*J9)/H9</f>
        <v>2.2196548059701491</v>
      </c>
    </row>
    <row r="10" spans="2:12" x14ac:dyDescent="0.3">
      <c r="C10" s="2">
        <v>100</v>
      </c>
      <c r="D10" s="2">
        <f t="shared" si="0"/>
        <v>373.15</v>
      </c>
      <c r="E10" s="2">
        <f>0.0007501</f>
        <v>7.5009999999999996E-4</v>
      </c>
      <c r="F10" s="2">
        <v>958.4</v>
      </c>
      <c r="G10" s="16">
        <v>4215.8999999999996</v>
      </c>
      <c r="H10" s="16">
        <v>0.67910000000000004</v>
      </c>
      <c r="I10" s="16">
        <f>H10/(F10*G10)</f>
        <v>1.6807248622067957E-7</v>
      </c>
      <c r="J10" s="16">
        <v>2.8180000000000002E-4</v>
      </c>
      <c r="K10" s="16">
        <f>L10*I10</f>
        <v>2.9403171953255427E-7</v>
      </c>
      <c r="L10" s="40">
        <f>(G10*J10)/H10</f>
        <v>1.7494339861581505</v>
      </c>
    </row>
  </sheetData>
  <hyperlinks>
    <hyperlink ref="B3" r:id="rId1" xr:uid="{9984A8C9-FFE0-44BA-8352-791222566BDC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Natural Convection</vt:lpstr>
      <vt:lpstr>AirProperties</vt:lpstr>
      <vt:lpstr>WaterProperties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 Tessaro</dc:creator>
  <cp:lastModifiedBy>Pat Tessaro</cp:lastModifiedBy>
  <dcterms:created xsi:type="dcterms:W3CDTF">2023-03-08T22:26:06Z</dcterms:created>
  <dcterms:modified xsi:type="dcterms:W3CDTF">2023-06-14T01:49:22Z</dcterms:modified>
</cp:coreProperties>
</file>